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00" tabRatio="745" firstSheet="1" activeTab="12"/>
  </bookViews>
  <sheets>
    <sheet name="10 mst" sheetId="5" r:id="rId1"/>
    <sheet name="17 mst" sheetId="1" r:id="rId2"/>
    <sheet name="24 mst" sheetId="2" r:id="rId3"/>
    <sheet name="31 mst" sheetId="3" r:id="rId4"/>
    <sheet name="38 mst" sheetId="4" r:id="rId5"/>
    <sheet name="45 mst" sheetId="6" r:id="rId6"/>
    <sheet name="52 mst" sheetId="7" r:id="rId7"/>
    <sheet name="59 mst" sheetId="8" r:id="rId8"/>
    <sheet name="66 mst" sheetId="9" r:id="rId9"/>
    <sheet name="73 mst" sheetId="10" r:id="rId10"/>
    <sheet name="80 mst" sheetId="11" r:id="rId11"/>
    <sheet name="87 mst " sheetId="12" r:id="rId12"/>
    <sheet name="90 mst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<sst xmlns="http://schemas.openxmlformats.org/spreadsheetml/2006/main" count="1630" uniqueCount="73">
  <si>
    <t>tinggi tanaman 10 mst</t>
  </si>
  <si>
    <t>Perlakuan</t>
  </si>
  <si>
    <t>Kelompok</t>
  </si>
  <si>
    <t>Total</t>
  </si>
  <si>
    <t>Rata-Rata</t>
  </si>
  <si>
    <t>Tabel 2 arah</t>
  </si>
  <si>
    <t>P0K0</t>
  </si>
  <si>
    <t>P0</t>
  </si>
  <si>
    <t>P1</t>
  </si>
  <si>
    <t>P2</t>
  </si>
  <si>
    <t>P3</t>
  </si>
  <si>
    <t>P4</t>
  </si>
  <si>
    <t>P0K1</t>
  </si>
  <si>
    <t>K0</t>
  </si>
  <si>
    <t>P0K2</t>
  </si>
  <si>
    <t>K1</t>
  </si>
  <si>
    <t>P0K3</t>
  </si>
  <si>
    <t>K2</t>
  </si>
  <si>
    <t>P0K4</t>
  </si>
  <si>
    <t>K3</t>
  </si>
  <si>
    <t>P1K0</t>
  </si>
  <si>
    <t>K4</t>
  </si>
  <si>
    <t>P1K1</t>
  </si>
  <si>
    <t>P1K2</t>
  </si>
  <si>
    <t>P1K3</t>
  </si>
  <si>
    <t>P1K4</t>
  </si>
  <si>
    <t>P2K0</t>
  </si>
  <si>
    <t>FK</t>
  </si>
  <si>
    <t>P2K1</t>
  </si>
  <si>
    <t>JKT</t>
  </si>
  <si>
    <t>P2K2</t>
  </si>
  <si>
    <t>P2K3</t>
  </si>
  <si>
    <t>Anova</t>
  </si>
  <si>
    <t>P2K4</t>
  </si>
  <si>
    <t>Sk</t>
  </si>
  <si>
    <t>Db</t>
  </si>
  <si>
    <t>Jk</t>
  </si>
  <si>
    <t>Kt</t>
  </si>
  <si>
    <t>F Hitung</t>
  </si>
  <si>
    <t>F Tabel</t>
  </si>
  <si>
    <t>Ket</t>
  </si>
  <si>
    <t>P3K0</t>
  </si>
  <si>
    <t>P3K1</t>
  </si>
  <si>
    <t>sn</t>
  </si>
  <si>
    <t>P3K2</t>
  </si>
  <si>
    <t>P</t>
  </si>
  <si>
    <t>P3K3</t>
  </si>
  <si>
    <t>K</t>
  </si>
  <si>
    <t>P3K4</t>
  </si>
  <si>
    <t>PK</t>
  </si>
  <si>
    <t>tn</t>
  </si>
  <si>
    <t>P4K0</t>
  </si>
  <si>
    <t>Galat</t>
  </si>
  <si>
    <t>P4K1</t>
  </si>
  <si>
    <t>P4K2</t>
  </si>
  <si>
    <t>P4K3</t>
  </si>
  <si>
    <t>KK</t>
  </si>
  <si>
    <t>%</t>
  </si>
  <si>
    <t>P4K4</t>
  </si>
  <si>
    <t>Uji Duncan P</t>
  </si>
  <si>
    <t>Sd</t>
  </si>
  <si>
    <t>Duncan Tabel</t>
  </si>
  <si>
    <t>Duncan Hitung</t>
  </si>
  <si>
    <t>Notasi</t>
  </si>
  <si>
    <t>Duncan+Rata-Rata</t>
  </si>
  <si>
    <t>Uji Duncan K</t>
  </si>
  <si>
    <t xml:space="preserve"> </t>
  </si>
  <si>
    <t>Tinggi tanaman 17 mst</t>
  </si>
  <si>
    <t>n</t>
  </si>
  <si>
    <t>PO</t>
  </si>
  <si>
    <t>KI</t>
  </si>
  <si>
    <t>Uji Duncan Interaksi</t>
  </si>
  <si>
    <t>tinggi 24 mst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</si>
</sst>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  <numFmt numFmtId="180" formatCode="#,##0.00;[Red]#,##0.00"/>
    <numFmt numFmtId="181" formatCode="#,000_);[Red]\(#,000\)"/>
    <numFmt numFmtId="182" formatCode="0.000"/>
    <numFmt numFmtId="183" formatCode="#,##0.0;[Red]#,##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18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1" fontId="0" fillId="0" borderId="0" xfId="0" applyNumberFormat="1" applyFill="1" applyAlignment="1">
      <alignment vertical="center"/>
    </xf>
    <xf numFmtId="2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182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82" fontId="0" fillId="0" borderId="0" xfId="0" applyNumberFormat="1" applyFill="1" applyAlignment="1">
      <alignment vertical="center"/>
    </xf>
    <xf numFmtId="0" fontId="0" fillId="0" borderId="1" xfId="0" applyBorder="1" applyAlignment="1">
      <alignment horizontal="center" vertical="center"/>
    </xf>
    <xf numFmtId="183" fontId="0" fillId="0" borderId="1" xfId="0" applyNumberFormat="1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>
      <alignment vertical="center"/>
    </xf>
    <xf numFmtId="9" fontId="0" fillId="0" borderId="1" xfId="0" applyNumberFormat="1" applyBorder="1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2" fontId="0" fillId="0" borderId="0" xfId="0" applyNumberForma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J3:AL89"/>
  <sheetViews>
    <sheetView zoomScale="74" zoomScaleNormal="74" topLeftCell="D2" workbookViewId="0">
      <selection activeCell="S65" sqref="S65:S89"/>
    </sheetView>
  </sheetViews>
  <sheetFormatPr defaultColWidth="9" defaultRowHeight="15"/>
  <cols>
    <col min="11" max="11" width="11.2857142857143" customWidth="1"/>
    <col min="12" max="12" width="11.0380952380952" customWidth="1"/>
    <col min="13" max="13" width="10.9047619047619" customWidth="1"/>
    <col min="14" max="14" width="10.5142857142857" customWidth="1"/>
    <col min="15" max="15" width="10.9047619047619" customWidth="1"/>
    <col min="16" max="16" width="10.8952380952381" customWidth="1"/>
    <col min="19" max="19" width="12.2" customWidth="1"/>
    <col min="20" max="20" width="12.0666666666667" customWidth="1"/>
    <col min="21" max="21" width="11.0285714285714" customWidth="1"/>
    <col min="22" max="22" width="11.8095238095238" customWidth="1"/>
    <col min="23" max="23" width="9.99047619047619" customWidth="1"/>
    <col min="24" max="24" width="10.5238095238095" customWidth="1"/>
    <col min="25" max="25" width="11.0285714285714" customWidth="1"/>
    <col min="26" max="26" width="10.8952380952381" customWidth="1"/>
  </cols>
  <sheetData>
    <row r="3" customFormat="1" spans="10:10">
      <c r="J3" t="s">
        <v>0</v>
      </c>
    </row>
    <row r="5" customFormat="1" spans="11:16">
      <c r="K5" s="17" t="s">
        <v>1</v>
      </c>
      <c r="L5" s="17" t="s">
        <v>2</v>
      </c>
      <c r="M5" s="17"/>
      <c r="N5" s="17"/>
      <c r="O5" s="17" t="s">
        <v>3</v>
      </c>
      <c r="P5" s="17" t="s">
        <v>4</v>
      </c>
    </row>
    <row r="6" customFormat="1" spans="11:19">
      <c r="K6" s="17"/>
      <c r="L6" s="17">
        <v>1</v>
      </c>
      <c r="M6" s="17">
        <v>2</v>
      </c>
      <c r="N6" s="17">
        <v>3</v>
      </c>
      <c r="O6" s="17"/>
      <c r="P6" s="17"/>
      <c r="S6" t="s">
        <v>5</v>
      </c>
    </row>
    <row r="7" customFormat="1" spans="11:26">
      <c r="K7" s="17" t="s">
        <v>6</v>
      </c>
      <c r="L7" s="18">
        <v>5.2</v>
      </c>
      <c r="M7" s="18">
        <v>5</v>
      </c>
      <c r="N7" s="18">
        <v>3</v>
      </c>
      <c r="O7" s="19">
        <f>SUM(L7:N7)</f>
        <v>13.2</v>
      </c>
      <c r="P7" s="19">
        <f>AVERAGE(L7:N7)</f>
        <v>4.4</v>
      </c>
      <c r="S7" s="17"/>
      <c r="T7" s="17" t="s">
        <v>7</v>
      </c>
      <c r="U7" s="17" t="s">
        <v>8</v>
      </c>
      <c r="V7" s="17" t="s">
        <v>9</v>
      </c>
      <c r="W7" s="17" t="s">
        <v>10</v>
      </c>
      <c r="X7" s="17" t="s">
        <v>11</v>
      </c>
      <c r="Y7" s="17" t="s">
        <v>3</v>
      </c>
      <c r="Z7" s="17" t="s">
        <v>4</v>
      </c>
    </row>
    <row r="8" customFormat="1" spans="11:26">
      <c r="K8" s="17" t="s">
        <v>12</v>
      </c>
      <c r="L8" s="18">
        <v>3.7</v>
      </c>
      <c r="M8" s="18">
        <v>12.3</v>
      </c>
      <c r="N8" s="18">
        <v>15.3</v>
      </c>
      <c r="O8" s="19">
        <f t="shared" ref="O7:O31" si="0">SUM(L8:N8)</f>
        <v>31.3</v>
      </c>
      <c r="P8" s="19">
        <f t="shared" ref="P7:P31" si="1">AVERAGE(L8:N8)</f>
        <v>10.4333333333333</v>
      </c>
      <c r="S8" s="17" t="s">
        <v>13</v>
      </c>
      <c r="T8" s="19">
        <f>O7</f>
        <v>13.2</v>
      </c>
      <c r="U8" s="19">
        <f>O12</f>
        <v>15.8</v>
      </c>
      <c r="V8" s="19">
        <f t="shared" ref="V8:V12" si="2">O17</f>
        <v>32.2</v>
      </c>
      <c r="W8" s="19">
        <f t="shared" ref="W8:W12" si="3">O22</f>
        <v>8.1</v>
      </c>
      <c r="X8" s="19">
        <f t="shared" ref="X8:X12" si="4">O27</f>
        <v>10.3</v>
      </c>
      <c r="Y8" s="19">
        <f t="shared" ref="Y8:Y12" si="5">SUM(T8:X8)</f>
        <v>79.6</v>
      </c>
      <c r="Z8" s="21">
        <f t="shared" ref="Z8:Z12" si="6">Y8/15</f>
        <v>5.30666666666667</v>
      </c>
    </row>
    <row r="9" customFormat="1" spans="11:26">
      <c r="K9" s="17" t="s">
        <v>14</v>
      </c>
      <c r="L9" s="18">
        <v>3.5</v>
      </c>
      <c r="M9" s="18">
        <v>9.2</v>
      </c>
      <c r="N9" s="18">
        <v>13.7</v>
      </c>
      <c r="O9" s="19">
        <f t="shared" si="0"/>
        <v>26.4</v>
      </c>
      <c r="P9" s="19">
        <f t="shared" si="1"/>
        <v>8.8</v>
      </c>
      <c r="S9" s="17" t="s">
        <v>15</v>
      </c>
      <c r="T9" s="19">
        <f t="shared" ref="T8:T12" si="7">O8</f>
        <v>31.3</v>
      </c>
      <c r="U9" s="19">
        <f t="shared" ref="U8:U12" si="8">O13</f>
        <v>15.1</v>
      </c>
      <c r="V9" s="19">
        <f t="shared" si="2"/>
        <v>25.8</v>
      </c>
      <c r="W9" s="19">
        <f t="shared" si="3"/>
        <v>18.5</v>
      </c>
      <c r="X9" s="19">
        <f t="shared" si="4"/>
        <v>29</v>
      </c>
      <c r="Y9" s="19">
        <f t="shared" si="5"/>
        <v>119.7</v>
      </c>
      <c r="Z9" s="21">
        <f t="shared" si="6"/>
        <v>7.98</v>
      </c>
    </row>
    <row r="10" customFormat="1" spans="11:26">
      <c r="K10" s="17" t="s">
        <v>16</v>
      </c>
      <c r="L10" s="18">
        <v>5.2</v>
      </c>
      <c r="M10" s="18">
        <v>12</v>
      </c>
      <c r="N10" s="18">
        <v>13.7</v>
      </c>
      <c r="O10" s="19">
        <f t="shared" si="0"/>
        <v>30.9</v>
      </c>
      <c r="P10" s="19">
        <f t="shared" si="1"/>
        <v>10.3</v>
      </c>
      <c r="S10" s="17" t="s">
        <v>17</v>
      </c>
      <c r="T10" s="19">
        <f t="shared" si="7"/>
        <v>26.4</v>
      </c>
      <c r="U10" s="19">
        <f t="shared" si="8"/>
        <v>28.2</v>
      </c>
      <c r="V10" s="19">
        <f t="shared" si="2"/>
        <v>48.5</v>
      </c>
      <c r="W10" s="19">
        <f t="shared" si="3"/>
        <v>18.3</v>
      </c>
      <c r="X10" s="19">
        <f t="shared" si="4"/>
        <v>21</v>
      </c>
      <c r="Y10" s="19">
        <f t="shared" si="5"/>
        <v>142.4</v>
      </c>
      <c r="Z10" s="21">
        <f t="shared" si="6"/>
        <v>9.49333333333333</v>
      </c>
    </row>
    <row r="11" customFormat="1" spans="11:26">
      <c r="K11" s="17" t="s">
        <v>18</v>
      </c>
      <c r="L11" s="18">
        <v>3.8</v>
      </c>
      <c r="M11" s="18">
        <v>14.5</v>
      </c>
      <c r="N11" s="18">
        <v>18.3</v>
      </c>
      <c r="O11" s="19">
        <f t="shared" si="0"/>
        <v>36.6</v>
      </c>
      <c r="P11" s="19">
        <f t="shared" si="1"/>
        <v>12.2</v>
      </c>
      <c r="S11" s="17" t="s">
        <v>19</v>
      </c>
      <c r="T11" s="19">
        <f t="shared" si="7"/>
        <v>30.9</v>
      </c>
      <c r="U11" s="19">
        <f t="shared" si="8"/>
        <v>47.1</v>
      </c>
      <c r="V11" s="19">
        <f t="shared" si="2"/>
        <v>53.8</v>
      </c>
      <c r="W11" s="19">
        <f t="shared" si="3"/>
        <v>27.7</v>
      </c>
      <c r="X11" s="19">
        <f t="shared" si="4"/>
        <v>25.9</v>
      </c>
      <c r="Y11" s="19">
        <f t="shared" si="5"/>
        <v>185.4</v>
      </c>
      <c r="Z11" s="21">
        <f t="shared" si="6"/>
        <v>12.36</v>
      </c>
    </row>
    <row r="12" customFormat="1" spans="11:26">
      <c r="K12" s="17" t="s">
        <v>20</v>
      </c>
      <c r="L12" s="18">
        <v>2.5</v>
      </c>
      <c r="M12" s="18">
        <v>6.5</v>
      </c>
      <c r="N12" s="18">
        <v>6.8</v>
      </c>
      <c r="O12" s="19">
        <f t="shared" si="0"/>
        <v>15.8</v>
      </c>
      <c r="P12" s="19">
        <f t="shared" si="1"/>
        <v>5.26666666666667</v>
      </c>
      <c r="S12" s="17" t="s">
        <v>21</v>
      </c>
      <c r="T12" s="19">
        <f t="shared" si="7"/>
        <v>36.6</v>
      </c>
      <c r="U12" s="19">
        <f t="shared" si="8"/>
        <v>32.7</v>
      </c>
      <c r="V12" s="19">
        <f t="shared" si="2"/>
        <v>18.4</v>
      </c>
      <c r="W12" s="19">
        <f t="shared" si="3"/>
        <v>36.7</v>
      </c>
      <c r="X12" s="19">
        <f t="shared" si="4"/>
        <v>30.1</v>
      </c>
      <c r="Y12" s="19">
        <f t="shared" si="5"/>
        <v>154.5</v>
      </c>
      <c r="Z12" s="21">
        <f t="shared" si="6"/>
        <v>10.3</v>
      </c>
    </row>
    <row r="13" customFormat="1" spans="11:26">
      <c r="K13" s="17" t="s">
        <v>22</v>
      </c>
      <c r="L13" s="18">
        <v>4.8</v>
      </c>
      <c r="M13" s="18">
        <v>4</v>
      </c>
      <c r="N13" s="18">
        <v>6.3</v>
      </c>
      <c r="O13" s="19">
        <f t="shared" si="0"/>
        <v>15.1</v>
      </c>
      <c r="P13" s="19">
        <f t="shared" si="1"/>
        <v>5.03333333333333</v>
      </c>
      <c r="S13" s="17" t="s">
        <v>3</v>
      </c>
      <c r="T13" s="19">
        <f t="shared" ref="T13:Y13" si="9">SUM(T8:T12)</f>
        <v>138.4</v>
      </c>
      <c r="U13" s="19">
        <f t="shared" si="9"/>
        <v>138.9</v>
      </c>
      <c r="V13" s="19">
        <f t="shared" si="9"/>
        <v>178.7</v>
      </c>
      <c r="W13" s="19">
        <f t="shared" si="9"/>
        <v>109.3</v>
      </c>
      <c r="X13" s="19">
        <f t="shared" si="9"/>
        <v>116.3</v>
      </c>
      <c r="Y13" s="19">
        <f t="shared" si="9"/>
        <v>681.6</v>
      </c>
      <c r="Z13" s="17"/>
    </row>
    <row r="14" customFormat="1" spans="11:26">
      <c r="K14" s="17" t="s">
        <v>23</v>
      </c>
      <c r="L14" s="18">
        <v>3.5</v>
      </c>
      <c r="M14" s="18">
        <v>9.5</v>
      </c>
      <c r="N14" s="18">
        <v>15.2</v>
      </c>
      <c r="O14" s="19">
        <f t="shared" si="0"/>
        <v>28.2</v>
      </c>
      <c r="P14" s="19">
        <f t="shared" si="1"/>
        <v>9.4</v>
      </c>
      <c r="S14" s="17" t="s">
        <v>4</v>
      </c>
      <c r="T14" s="21">
        <f t="shared" ref="T14:X14" si="10">T13/15</f>
        <v>9.22666666666667</v>
      </c>
      <c r="U14" s="21">
        <f t="shared" si="10"/>
        <v>9.26</v>
      </c>
      <c r="V14" s="21">
        <f t="shared" si="10"/>
        <v>11.9133333333333</v>
      </c>
      <c r="W14" s="21">
        <f t="shared" si="10"/>
        <v>7.28666666666667</v>
      </c>
      <c r="X14" s="21">
        <f t="shared" si="10"/>
        <v>7.75333333333333</v>
      </c>
      <c r="Y14" s="17"/>
      <c r="Z14" s="17"/>
    </row>
    <row r="15" customFormat="1" spans="11:16">
      <c r="K15" s="17" t="s">
        <v>24</v>
      </c>
      <c r="L15" s="18">
        <v>11.3</v>
      </c>
      <c r="M15" s="18">
        <v>17.5</v>
      </c>
      <c r="N15" s="18">
        <v>18.3</v>
      </c>
      <c r="O15" s="19">
        <f t="shared" si="0"/>
        <v>47.1</v>
      </c>
      <c r="P15" s="19">
        <f t="shared" si="1"/>
        <v>15.7</v>
      </c>
    </row>
    <row r="16" customFormat="1" spans="11:16">
      <c r="K16" s="17" t="s">
        <v>25</v>
      </c>
      <c r="L16" s="18">
        <v>5.2</v>
      </c>
      <c r="M16" s="18">
        <v>8.2</v>
      </c>
      <c r="N16" s="18">
        <v>19.3</v>
      </c>
      <c r="O16" s="19">
        <f t="shared" si="0"/>
        <v>32.7</v>
      </c>
      <c r="P16" s="19">
        <f t="shared" si="1"/>
        <v>10.9</v>
      </c>
    </row>
    <row r="17" customFormat="1" spans="11:20">
      <c r="K17" s="17" t="s">
        <v>26</v>
      </c>
      <c r="L17" s="18">
        <v>5.7</v>
      </c>
      <c r="M17" s="18">
        <v>19.7</v>
      </c>
      <c r="N17" s="18">
        <v>6.8</v>
      </c>
      <c r="O17" s="19">
        <f t="shared" si="0"/>
        <v>32.2</v>
      </c>
      <c r="P17" s="19">
        <f t="shared" si="1"/>
        <v>10.7333333333333</v>
      </c>
      <c r="S17" s="6" t="s">
        <v>27</v>
      </c>
      <c r="T17" s="22">
        <f>O32^2/(5*5*3)</f>
        <v>6194.3808</v>
      </c>
    </row>
    <row r="18" customFormat="1" spans="11:20">
      <c r="K18" s="17" t="s">
        <v>28</v>
      </c>
      <c r="L18" s="18">
        <v>13.2</v>
      </c>
      <c r="M18" s="18">
        <v>4.3</v>
      </c>
      <c r="N18" s="18">
        <v>8.3</v>
      </c>
      <c r="O18" s="19">
        <f t="shared" si="0"/>
        <v>25.8</v>
      </c>
      <c r="P18" s="19">
        <f t="shared" si="1"/>
        <v>8.6</v>
      </c>
      <c r="S18" s="6" t="s">
        <v>29</v>
      </c>
      <c r="T18" s="22">
        <f>SUMSQ(L7:N31)-T17</f>
        <v>2191.4992</v>
      </c>
    </row>
    <row r="19" customFormat="1" spans="11:16">
      <c r="K19" s="17" t="s">
        <v>30</v>
      </c>
      <c r="L19" s="18">
        <v>17.3</v>
      </c>
      <c r="M19" s="18">
        <v>15.2</v>
      </c>
      <c r="N19" s="18">
        <v>16</v>
      </c>
      <c r="O19" s="19">
        <f t="shared" si="0"/>
        <v>48.5</v>
      </c>
      <c r="P19" s="19">
        <f t="shared" si="1"/>
        <v>16.1666666666667</v>
      </c>
    </row>
    <row r="20" customFormat="1" spans="11:19">
      <c r="K20" s="17" t="s">
        <v>31</v>
      </c>
      <c r="L20" s="18">
        <v>12</v>
      </c>
      <c r="M20" s="18">
        <v>17.3</v>
      </c>
      <c r="N20" s="18">
        <v>24.5</v>
      </c>
      <c r="O20" s="19">
        <f t="shared" si="0"/>
        <v>53.8</v>
      </c>
      <c r="P20" s="19">
        <f t="shared" si="1"/>
        <v>17.9333333333333</v>
      </c>
      <c r="S20" s="14" t="s">
        <v>32</v>
      </c>
    </row>
    <row r="21" customFormat="1" spans="11:26">
      <c r="K21" s="17" t="s">
        <v>33</v>
      </c>
      <c r="L21" s="18">
        <v>5.3</v>
      </c>
      <c r="M21" s="18">
        <v>2.6</v>
      </c>
      <c r="N21" s="18">
        <v>10.5</v>
      </c>
      <c r="O21" s="19">
        <f t="shared" si="0"/>
        <v>18.4</v>
      </c>
      <c r="P21" s="19">
        <f t="shared" si="1"/>
        <v>6.13333333333333</v>
      </c>
      <c r="S21" s="17" t="s">
        <v>34</v>
      </c>
      <c r="T21" s="17" t="s">
        <v>35</v>
      </c>
      <c r="U21" s="17" t="s">
        <v>36</v>
      </c>
      <c r="V21" s="17" t="s">
        <v>37</v>
      </c>
      <c r="W21" s="17" t="s">
        <v>38</v>
      </c>
      <c r="X21" s="17" t="s">
        <v>39</v>
      </c>
      <c r="Y21" s="17"/>
      <c r="Z21" s="17" t="s">
        <v>40</v>
      </c>
    </row>
    <row r="22" customFormat="1" spans="11:26">
      <c r="K22" s="17" t="s">
        <v>41</v>
      </c>
      <c r="L22" s="18">
        <v>1.7</v>
      </c>
      <c r="M22" s="18">
        <v>2.7</v>
      </c>
      <c r="N22" s="18">
        <v>3.7</v>
      </c>
      <c r="O22" s="19">
        <f t="shared" si="0"/>
        <v>8.1</v>
      </c>
      <c r="P22" s="19">
        <f t="shared" si="1"/>
        <v>2.7</v>
      </c>
      <c r="S22" s="17"/>
      <c r="T22" s="17"/>
      <c r="U22" s="17"/>
      <c r="V22" s="17"/>
      <c r="W22" s="17"/>
      <c r="X22" s="23">
        <v>0.05</v>
      </c>
      <c r="Y22" s="23">
        <v>0.01</v>
      </c>
      <c r="Z22" s="17"/>
    </row>
    <row r="23" customFormat="1" spans="11:26">
      <c r="K23" s="17" t="s">
        <v>42</v>
      </c>
      <c r="L23" s="18">
        <v>2.5</v>
      </c>
      <c r="M23" s="18">
        <v>4</v>
      </c>
      <c r="N23" s="18">
        <v>12</v>
      </c>
      <c r="O23" s="19">
        <f t="shared" si="0"/>
        <v>18.5</v>
      </c>
      <c r="P23" s="19">
        <f t="shared" si="1"/>
        <v>6.16666666666667</v>
      </c>
      <c r="S23" s="17" t="s">
        <v>2</v>
      </c>
      <c r="T23" s="17">
        <f>3-1</f>
        <v>2</v>
      </c>
      <c r="U23" s="21">
        <f>(SUMSQ(L32:N32)/25)-T17</f>
        <v>288.7584</v>
      </c>
      <c r="V23" s="21">
        <f t="shared" ref="V23:V27" si="11">U23/T23</f>
        <v>144.3792</v>
      </c>
      <c r="W23" s="21">
        <f t="shared" ref="W23:W26" si="12">V23/$V$27</f>
        <v>8.39703890005949</v>
      </c>
      <c r="X23" s="21">
        <v>3.1907273359285</v>
      </c>
      <c r="Y23" s="21">
        <v>5.07666380708612</v>
      </c>
      <c r="Z23" s="17" t="s">
        <v>43</v>
      </c>
    </row>
    <row r="24" customFormat="1" spans="11:26">
      <c r="K24" s="17" t="s">
        <v>44</v>
      </c>
      <c r="L24" s="18">
        <v>4</v>
      </c>
      <c r="M24" s="18">
        <v>7</v>
      </c>
      <c r="N24" s="18">
        <v>7.3</v>
      </c>
      <c r="O24" s="19">
        <f t="shared" si="0"/>
        <v>18.3</v>
      </c>
      <c r="P24" s="19">
        <f t="shared" si="1"/>
        <v>6.1</v>
      </c>
      <c r="S24" s="17" t="s">
        <v>45</v>
      </c>
      <c r="T24" s="17">
        <f>5-1</f>
        <v>4</v>
      </c>
      <c r="U24" s="21">
        <f>(SUMSQ(T13:X13)/15)-T17</f>
        <v>195.861866666667</v>
      </c>
      <c r="V24" s="21">
        <f t="shared" si="11"/>
        <v>48.9654666666668</v>
      </c>
      <c r="W24" s="21">
        <f t="shared" si="12"/>
        <v>2.84781276222314</v>
      </c>
      <c r="X24" s="21">
        <v>2.56524050847904</v>
      </c>
      <c r="Y24" s="21">
        <v>3.73741724260353</v>
      </c>
      <c r="Z24" s="17" t="s">
        <v>43</v>
      </c>
    </row>
    <row r="25" customFormat="1" spans="11:26">
      <c r="K25" s="17" t="s">
        <v>46</v>
      </c>
      <c r="L25" s="18">
        <v>8.2</v>
      </c>
      <c r="M25" s="18">
        <v>9.8</v>
      </c>
      <c r="N25" s="18">
        <v>9.7</v>
      </c>
      <c r="O25" s="19">
        <f t="shared" si="0"/>
        <v>27.7</v>
      </c>
      <c r="P25" s="19">
        <f t="shared" si="1"/>
        <v>9.23333333333333</v>
      </c>
      <c r="S25" s="17" t="s">
        <v>47</v>
      </c>
      <c r="T25" s="17">
        <f>5-1</f>
        <v>4</v>
      </c>
      <c r="U25" s="21">
        <f>(SUMSQ(Y8:Y12)/15)-T17</f>
        <v>417.980533333333</v>
      </c>
      <c r="V25" s="21">
        <f t="shared" si="11"/>
        <v>104.495133333333</v>
      </c>
      <c r="W25" s="21">
        <f t="shared" si="12"/>
        <v>6.07739687896112</v>
      </c>
      <c r="X25" s="21">
        <v>2.56524050847904</v>
      </c>
      <c r="Y25" s="21">
        <v>3.73741724260353</v>
      </c>
      <c r="Z25" s="17" t="s">
        <v>43</v>
      </c>
    </row>
    <row r="26" customFormat="1" spans="11:26">
      <c r="K26" s="17" t="s">
        <v>48</v>
      </c>
      <c r="L26" s="18">
        <v>8.3</v>
      </c>
      <c r="M26" s="18">
        <v>16.2</v>
      </c>
      <c r="N26" s="18">
        <v>12.2</v>
      </c>
      <c r="O26" s="19">
        <f t="shared" si="0"/>
        <v>36.7</v>
      </c>
      <c r="P26" s="19">
        <f t="shared" si="1"/>
        <v>12.2333333333333</v>
      </c>
      <c r="S26" s="17" t="s">
        <v>49</v>
      </c>
      <c r="T26" s="17">
        <f>(5-1)*(5-1)</f>
        <v>16</v>
      </c>
      <c r="U26" s="21">
        <f>(SUMSQ(T8:X12)/3)-T17-U24-U25</f>
        <v>463.583466666666</v>
      </c>
      <c r="V26" s="21">
        <f t="shared" si="11"/>
        <v>28.9739666666666</v>
      </c>
      <c r="W26" s="21">
        <f t="shared" si="12"/>
        <v>1.68511478931194</v>
      </c>
      <c r="X26" s="21">
        <v>1.85916701285117</v>
      </c>
      <c r="Y26" s="21">
        <v>2.39851571226643</v>
      </c>
      <c r="Z26" s="17" t="s">
        <v>50</v>
      </c>
    </row>
    <row r="27" customFormat="1" spans="11:26">
      <c r="K27" s="17" t="s">
        <v>51</v>
      </c>
      <c r="L27" s="18">
        <v>4</v>
      </c>
      <c r="M27" s="18">
        <v>2.3</v>
      </c>
      <c r="N27" s="18">
        <v>4</v>
      </c>
      <c r="O27" s="19">
        <f t="shared" si="0"/>
        <v>10.3</v>
      </c>
      <c r="P27" s="19">
        <f t="shared" si="1"/>
        <v>3.43333333333333</v>
      </c>
      <c r="S27" s="17" t="s">
        <v>52</v>
      </c>
      <c r="T27" s="17">
        <f>((5*5)-1)*(3-1)</f>
        <v>48</v>
      </c>
      <c r="U27" s="21">
        <f>T18-U23-U24-U25-U26</f>
        <v>825.314933333332</v>
      </c>
      <c r="V27" s="21">
        <f t="shared" si="11"/>
        <v>17.1940611111111</v>
      </c>
      <c r="W27" s="21"/>
      <c r="X27" s="21"/>
      <c r="Y27" s="21"/>
      <c r="Z27" s="20"/>
    </row>
    <row r="28" customFormat="1" spans="11:26">
      <c r="K28" s="17" t="s">
        <v>53</v>
      </c>
      <c r="L28" s="18">
        <v>4.5</v>
      </c>
      <c r="M28" s="18">
        <v>10.2</v>
      </c>
      <c r="N28" s="18">
        <v>14.3</v>
      </c>
      <c r="O28" s="19">
        <f t="shared" si="0"/>
        <v>29</v>
      </c>
      <c r="P28" s="19">
        <f t="shared" si="1"/>
        <v>9.66666666666667</v>
      </c>
      <c r="S28" s="17" t="s">
        <v>3</v>
      </c>
      <c r="T28" s="17">
        <f>(5*5*3)-1</f>
        <v>74</v>
      </c>
      <c r="U28" s="21">
        <f>T18</f>
        <v>2191.4992</v>
      </c>
      <c r="V28" s="21"/>
      <c r="W28" s="21"/>
      <c r="X28" s="21"/>
      <c r="Y28" s="21"/>
      <c r="Z28" s="20"/>
    </row>
    <row r="29" customFormat="1" spans="11:16">
      <c r="K29" s="17" t="s">
        <v>54</v>
      </c>
      <c r="L29" s="18">
        <v>14.2</v>
      </c>
      <c r="M29" s="18">
        <v>2.5</v>
      </c>
      <c r="N29" s="18">
        <v>4.3</v>
      </c>
      <c r="O29" s="19">
        <f t="shared" si="0"/>
        <v>21</v>
      </c>
      <c r="P29" s="19">
        <f t="shared" si="1"/>
        <v>7</v>
      </c>
    </row>
    <row r="30" customFormat="1" spans="11:27">
      <c r="K30" s="17" t="s">
        <v>55</v>
      </c>
      <c r="L30" s="18">
        <v>6.2</v>
      </c>
      <c r="M30" s="18">
        <v>14.2</v>
      </c>
      <c r="N30" s="18">
        <v>5.5</v>
      </c>
      <c r="O30" s="19">
        <f t="shared" si="0"/>
        <v>25.9</v>
      </c>
      <c r="P30" s="19">
        <f t="shared" si="1"/>
        <v>8.63333333333333</v>
      </c>
      <c r="Y30" s="14" t="s">
        <v>56</v>
      </c>
      <c r="Z30" s="15">
        <f>(SQRT(V27)/P32)*100</f>
        <v>45.6268949407427</v>
      </c>
      <c r="AA30" t="s">
        <v>57</v>
      </c>
    </row>
    <row r="31" customFormat="1" spans="11:19">
      <c r="K31" s="17" t="s">
        <v>58</v>
      </c>
      <c r="L31" s="18">
        <v>5</v>
      </c>
      <c r="M31" s="18">
        <v>16.3</v>
      </c>
      <c r="N31" s="18">
        <v>8.8</v>
      </c>
      <c r="O31" s="19">
        <f t="shared" si="0"/>
        <v>30.1</v>
      </c>
      <c r="P31" s="19">
        <f t="shared" si="1"/>
        <v>10.0333333333333</v>
      </c>
      <c r="S31" s="6" t="s">
        <v>59</v>
      </c>
    </row>
    <row r="32" customFormat="1" spans="11:20">
      <c r="K32" s="17" t="s">
        <v>3</v>
      </c>
      <c r="L32" s="19">
        <f t="shared" ref="L32:O32" si="13">SUM(L7:L31)</f>
        <v>160.8</v>
      </c>
      <c r="M32" s="19">
        <f t="shared" si="13"/>
        <v>243</v>
      </c>
      <c r="N32" s="19">
        <f t="shared" si="13"/>
        <v>277.8</v>
      </c>
      <c r="O32" s="19">
        <f t="shared" si="13"/>
        <v>681.6</v>
      </c>
      <c r="P32" s="20">
        <f>AVERAGE(P7:P31)</f>
        <v>9.088</v>
      </c>
      <c r="S32" s="6" t="s">
        <v>60</v>
      </c>
      <c r="T32" s="15">
        <f>SQRT(V27/15)</f>
        <v>1.07064034145026</v>
      </c>
    </row>
    <row r="33" customFormat="1" spans="20:23">
      <c r="T33" s="14">
        <v>2</v>
      </c>
      <c r="U33" s="14">
        <v>3</v>
      </c>
      <c r="V33" s="14">
        <v>4</v>
      </c>
      <c r="W33" s="14">
        <v>5</v>
      </c>
    </row>
    <row r="34" customFormat="1" spans="19:23">
      <c r="S34" t="s">
        <v>61</v>
      </c>
      <c r="T34" s="15">
        <v>2.843</v>
      </c>
      <c r="U34" s="15">
        <v>2.991</v>
      </c>
      <c r="V34" s="15">
        <v>3.087</v>
      </c>
      <c r="W34" s="15">
        <v>3.157</v>
      </c>
    </row>
    <row r="35" customFormat="1" spans="19:23">
      <c r="S35" t="s">
        <v>62</v>
      </c>
      <c r="T35" s="15">
        <f>$T$32*T34</f>
        <v>3.0438304907431</v>
      </c>
      <c r="U35" s="15">
        <f t="shared" ref="T35:W35" si="14">$T$32*U34</f>
        <v>3.20228526127774</v>
      </c>
      <c r="V35" s="15">
        <f t="shared" si="14"/>
        <v>3.30506673405697</v>
      </c>
      <c r="W35" s="15">
        <f t="shared" si="14"/>
        <v>3.38001155795849</v>
      </c>
    </row>
    <row r="37" customFormat="1" spans="19:22">
      <c r="S37" s="17" t="s">
        <v>1</v>
      </c>
      <c r="T37" s="17" t="s">
        <v>4</v>
      </c>
      <c r="U37" s="17" t="s">
        <v>63</v>
      </c>
      <c r="V37" t="s">
        <v>64</v>
      </c>
    </row>
    <row r="38" customFormat="1" spans="19:26">
      <c r="S38" s="17" t="s">
        <v>7</v>
      </c>
      <c r="T38" s="21"/>
      <c r="U38" s="17"/>
      <c r="V38" s="22"/>
      <c r="Y38" s="22"/>
      <c r="Z38" s="22"/>
    </row>
    <row r="39" customFormat="1" spans="19:25">
      <c r="S39" s="17" t="s">
        <v>8</v>
      </c>
      <c r="T39" s="21"/>
      <c r="U39" s="17"/>
      <c r="V39" s="22"/>
      <c r="Y39" s="22"/>
    </row>
    <row r="40" customFormat="1" spans="19:25">
      <c r="S40" s="17" t="s">
        <v>9</v>
      </c>
      <c r="T40" s="21"/>
      <c r="U40" s="17"/>
      <c r="V40" s="22"/>
      <c r="Y40" s="22"/>
    </row>
    <row r="41" customFormat="1" spans="19:25">
      <c r="S41" s="17" t="s">
        <v>10</v>
      </c>
      <c r="T41" s="21"/>
      <c r="U41" s="17"/>
      <c r="V41" s="22"/>
      <c r="Y41" s="22"/>
    </row>
    <row r="42" customFormat="1" spans="19:24">
      <c r="S42" s="17" t="s">
        <v>11</v>
      </c>
      <c r="T42" s="21"/>
      <c r="U42" s="17"/>
      <c r="V42" s="22"/>
      <c r="W42" s="22"/>
      <c r="X42" s="22"/>
    </row>
    <row r="45" customFormat="1" spans="19:19">
      <c r="S45" s="6" t="s">
        <v>65</v>
      </c>
    </row>
    <row r="46" customFormat="1" spans="19:20">
      <c r="S46" s="6" t="s">
        <v>60</v>
      </c>
      <c r="T46" s="15">
        <f>SQRT(V27/15)</f>
        <v>1.07064034145026</v>
      </c>
    </row>
    <row r="47" customFormat="1" spans="20:23">
      <c r="T47" s="14">
        <v>2</v>
      </c>
      <c r="U47" s="14">
        <v>3</v>
      </c>
      <c r="V47" s="14">
        <v>4</v>
      </c>
      <c r="W47" s="14">
        <v>5</v>
      </c>
    </row>
    <row r="48" customFormat="1" spans="19:23">
      <c r="S48" t="s">
        <v>61</v>
      </c>
      <c r="T48" s="15">
        <v>2.843</v>
      </c>
      <c r="U48" s="15">
        <v>2.991</v>
      </c>
      <c r="V48" s="15">
        <v>3.087</v>
      </c>
      <c r="W48" s="15">
        <v>3.157</v>
      </c>
    </row>
    <row r="49" customFormat="1" spans="19:23">
      <c r="S49" t="s">
        <v>62</v>
      </c>
      <c r="T49" s="15">
        <f t="shared" ref="T49:W49" si="15">$T$32*T48</f>
        <v>3.0438304907431</v>
      </c>
      <c r="U49" s="15">
        <f t="shared" si="15"/>
        <v>3.20228526127774</v>
      </c>
      <c r="V49" s="15">
        <f t="shared" si="15"/>
        <v>3.30506673405697</v>
      </c>
      <c r="W49" s="15">
        <f t="shared" si="15"/>
        <v>3.38001155795849</v>
      </c>
    </row>
    <row r="51" customFormat="1" spans="19:22">
      <c r="S51" s="17" t="s">
        <v>1</v>
      </c>
      <c r="T51" s="17" t="s">
        <v>4</v>
      </c>
      <c r="U51" s="17" t="s">
        <v>63</v>
      </c>
      <c r="V51" t="s">
        <v>64</v>
      </c>
    </row>
    <row r="52" customFormat="1" spans="19:25">
      <c r="S52" s="17" t="s">
        <v>13</v>
      </c>
      <c r="T52" s="21"/>
      <c r="U52" s="17"/>
      <c r="V52" s="22"/>
      <c r="Y52" s="22"/>
    </row>
    <row r="53" customFormat="1" spans="19:25">
      <c r="S53" s="17" t="s">
        <v>15</v>
      </c>
      <c r="T53" s="21"/>
      <c r="U53" s="17"/>
      <c r="V53" s="22"/>
      <c r="Y53" s="22"/>
    </row>
    <row r="54" customFormat="1" spans="19:25">
      <c r="S54" s="17" t="s">
        <v>17</v>
      </c>
      <c r="T54" s="21"/>
      <c r="U54" s="17"/>
      <c r="V54" s="22"/>
      <c r="W54" s="22"/>
      <c r="Y54" s="22"/>
    </row>
    <row r="55" customFormat="1" spans="19:25">
      <c r="S55" s="17" t="s">
        <v>21</v>
      </c>
      <c r="T55" s="21"/>
      <c r="U55" s="17"/>
      <c r="V55" s="22"/>
      <c r="W55" s="22"/>
      <c r="Y55" s="22"/>
    </row>
    <row r="56" customFormat="1" spans="19:23">
      <c r="S56" s="17" t="s">
        <v>19</v>
      </c>
      <c r="T56" s="21"/>
      <c r="U56" s="17"/>
      <c r="V56" s="22"/>
      <c r="W56" s="22"/>
    </row>
    <row r="58" customFormat="1" spans="19:19">
      <c r="S58" s="12" t="s">
        <v>66</v>
      </c>
    </row>
    <row r="59" customFormat="1" spans="19:20">
      <c r="S59" s="6" t="s">
        <v>60</v>
      </c>
      <c r="T59" s="24">
        <f>SQRT(V27/3)</f>
        <v>2.39402458293638</v>
      </c>
    </row>
    <row r="60" customFormat="1" spans="20:38">
      <c r="T60" s="14">
        <v>2</v>
      </c>
      <c r="U60" s="14">
        <v>3</v>
      </c>
      <c r="V60" s="14">
        <v>4</v>
      </c>
      <c r="W60" s="14">
        <v>5</v>
      </c>
      <c r="X60" s="14">
        <v>6</v>
      </c>
      <c r="Y60" s="14">
        <v>7</v>
      </c>
      <c r="Z60" s="14">
        <v>8</v>
      </c>
      <c r="AA60" s="14">
        <v>9</v>
      </c>
      <c r="AB60" s="14">
        <v>10</v>
      </c>
      <c r="AC60" s="14">
        <v>11</v>
      </c>
      <c r="AD60" s="14">
        <v>12</v>
      </c>
      <c r="AE60" s="14">
        <v>13</v>
      </c>
      <c r="AF60" s="14">
        <v>14</v>
      </c>
      <c r="AG60" s="14">
        <v>15</v>
      </c>
      <c r="AH60" s="14">
        <v>16</v>
      </c>
      <c r="AI60" s="14">
        <v>17</v>
      </c>
      <c r="AJ60" s="14">
        <v>18</v>
      </c>
      <c r="AK60" s="14">
        <v>19</v>
      </c>
      <c r="AL60" s="14">
        <v>20</v>
      </c>
    </row>
    <row r="61" customFormat="1" spans="19:38">
      <c r="S61" s="12" t="s">
        <v>61</v>
      </c>
      <c r="T61" s="14">
        <v>2.843</v>
      </c>
      <c r="U61" s="14">
        <v>2.991</v>
      </c>
      <c r="V61" s="14">
        <v>3.087</v>
      </c>
      <c r="W61" s="14">
        <v>3.157</v>
      </c>
      <c r="X61" s="14">
        <v>3.211</v>
      </c>
      <c r="Y61" s="14">
        <v>3.253</v>
      </c>
      <c r="Z61" s="14">
        <v>3.288</v>
      </c>
      <c r="AA61" s="14">
        <v>3.318</v>
      </c>
      <c r="AB61" s="14">
        <v>3.342</v>
      </c>
      <c r="AC61" s="14">
        <v>3.363</v>
      </c>
      <c r="AD61" s="14">
        <v>3.382</v>
      </c>
      <c r="AE61" s="14">
        <v>3.398</v>
      </c>
      <c r="AF61" s="14">
        <v>3.412</v>
      </c>
      <c r="AG61" s="14">
        <v>3.424</v>
      </c>
      <c r="AH61" s="14">
        <v>3.435</v>
      </c>
      <c r="AI61" s="14">
        <v>3.445</v>
      </c>
      <c r="AJ61" s="14">
        <v>3.453</v>
      </c>
      <c r="AK61" s="14">
        <v>3.461</v>
      </c>
      <c r="AL61" s="14">
        <v>3.468</v>
      </c>
    </row>
    <row r="62" customFormat="1" spans="19:38">
      <c r="S62" s="12" t="s">
        <v>62</v>
      </c>
      <c r="T62" s="24">
        <f t="shared" ref="T62:AL62" si="16">$T$59*T61</f>
        <v>6.80621188928812</v>
      </c>
      <c r="U62" s="24">
        <f t="shared" si="16"/>
        <v>7.1605275275627</v>
      </c>
      <c r="V62" s="24">
        <f t="shared" si="16"/>
        <v>7.3903538875246</v>
      </c>
      <c r="W62" s="24">
        <f t="shared" si="16"/>
        <v>7.55793560833014</v>
      </c>
      <c r="X62" s="24">
        <f t="shared" si="16"/>
        <v>7.68721293580871</v>
      </c>
      <c r="Y62" s="24">
        <f t="shared" si="16"/>
        <v>7.78776196829204</v>
      </c>
      <c r="Z62" s="24">
        <f t="shared" si="16"/>
        <v>7.87155282869481</v>
      </c>
      <c r="AA62" s="24">
        <f t="shared" si="16"/>
        <v>7.9433735661829</v>
      </c>
      <c r="AB62" s="24">
        <f t="shared" si="16"/>
        <v>8.00083015617337</v>
      </c>
      <c r="AC62" s="24">
        <f t="shared" si="16"/>
        <v>8.05110467241504</v>
      </c>
      <c r="AD62" s="24">
        <f t="shared" si="16"/>
        <v>8.09659113949083</v>
      </c>
      <c r="AE62" s="24">
        <f t="shared" si="16"/>
        <v>8.13489553281781</v>
      </c>
      <c r="AF62" s="24">
        <f t="shared" si="16"/>
        <v>8.16841187697892</v>
      </c>
      <c r="AG62" s="24">
        <f t="shared" si="16"/>
        <v>8.19714017197415</v>
      </c>
      <c r="AH62" s="24">
        <f t="shared" si="16"/>
        <v>8.22347444238646</v>
      </c>
      <c r="AI62" s="24">
        <f t="shared" si="16"/>
        <v>8.24741468821582</v>
      </c>
      <c r="AJ62" s="24">
        <f t="shared" si="16"/>
        <v>8.26656688487931</v>
      </c>
      <c r="AK62" s="24">
        <f t="shared" si="16"/>
        <v>8.2857190815428</v>
      </c>
      <c r="AL62" s="24">
        <f t="shared" si="16"/>
        <v>8.30247725362336</v>
      </c>
    </row>
    <row r="64" customFormat="1" spans="19:22">
      <c r="S64" s="17" t="s">
        <v>1</v>
      </c>
      <c r="T64" s="17" t="s">
        <v>4</v>
      </c>
      <c r="U64" s="17" t="s">
        <v>63</v>
      </c>
      <c r="V64" t="s">
        <v>64</v>
      </c>
    </row>
    <row r="65" customFormat="1" spans="19:21">
      <c r="S65" s="17" t="s">
        <v>6</v>
      </c>
      <c r="T65" s="19"/>
      <c r="U65" s="17"/>
    </row>
    <row r="66" customFormat="1" spans="19:21">
      <c r="S66" s="17" t="s">
        <v>12</v>
      </c>
      <c r="T66" s="19"/>
      <c r="U66" s="17"/>
    </row>
    <row r="67" customFormat="1" spans="19:22">
      <c r="S67" s="17" t="s">
        <v>14</v>
      </c>
      <c r="T67" s="19"/>
      <c r="U67" s="17"/>
      <c r="V67" s="25"/>
    </row>
    <row r="68" customFormat="1" spans="19:21">
      <c r="S68" s="17" t="s">
        <v>16</v>
      </c>
      <c r="T68" s="19"/>
      <c r="U68" s="17"/>
    </row>
    <row r="69" customFormat="1" spans="19:22">
      <c r="S69" s="17" t="s">
        <v>18</v>
      </c>
      <c r="T69" s="19"/>
      <c r="U69" s="17"/>
      <c r="V69" s="25"/>
    </row>
    <row r="70" customFormat="1" spans="19:21">
      <c r="S70" s="17" t="s">
        <v>20</v>
      </c>
      <c r="T70" s="19"/>
      <c r="U70" s="17"/>
    </row>
    <row r="71" customFormat="1" spans="19:21">
      <c r="S71" s="17" t="s">
        <v>22</v>
      </c>
      <c r="T71" s="19"/>
      <c r="U71" s="17"/>
    </row>
    <row r="72" customFormat="1" spans="19:21">
      <c r="S72" s="17" t="s">
        <v>23</v>
      </c>
      <c r="T72" s="19"/>
      <c r="U72" s="17"/>
    </row>
    <row r="73" customFormat="1" spans="19:21">
      <c r="S73" s="17" t="s">
        <v>24</v>
      </c>
      <c r="T73" s="19"/>
      <c r="U73" s="17"/>
    </row>
    <row r="74" customFormat="1" spans="19:21">
      <c r="S74" s="17" t="s">
        <v>25</v>
      </c>
      <c r="T74" s="19"/>
      <c r="U74" s="17"/>
    </row>
    <row r="75" customFormat="1" spans="19:21">
      <c r="S75" s="17" t="s">
        <v>26</v>
      </c>
      <c r="T75" s="19"/>
      <c r="U75" s="17"/>
    </row>
    <row r="76" customFormat="1" spans="19:21">
      <c r="S76" s="17" t="s">
        <v>28</v>
      </c>
      <c r="T76" s="19"/>
      <c r="U76" s="17"/>
    </row>
    <row r="77" customFormat="1" spans="19:21">
      <c r="S77" s="17" t="s">
        <v>30</v>
      </c>
      <c r="T77" s="19"/>
      <c r="U77" s="17"/>
    </row>
    <row r="78" customFormat="1" spans="19:21">
      <c r="S78" s="17" t="s">
        <v>31</v>
      </c>
      <c r="T78" s="19"/>
      <c r="U78" s="17"/>
    </row>
    <row r="79" customFormat="1" spans="19:23">
      <c r="S79" s="17" t="s">
        <v>33</v>
      </c>
      <c r="T79" s="19"/>
      <c r="U79" s="17"/>
      <c r="W79" s="25"/>
    </row>
    <row r="80" customFormat="1" spans="19:21">
      <c r="S80" s="17" t="s">
        <v>41</v>
      </c>
      <c r="T80" s="19"/>
      <c r="U80" s="17"/>
    </row>
    <row r="81" customFormat="1" spans="19:21">
      <c r="S81" s="17" t="s">
        <v>42</v>
      </c>
      <c r="T81" s="19"/>
      <c r="U81" s="17"/>
    </row>
    <row r="82" customFormat="1" spans="19:21">
      <c r="S82" s="17" t="s">
        <v>44</v>
      </c>
      <c r="T82" s="19"/>
      <c r="U82" s="17"/>
    </row>
    <row r="83" customFormat="1" spans="19:21">
      <c r="S83" s="17" t="s">
        <v>46</v>
      </c>
      <c r="T83" s="19"/>
      <c r="U83" s="17"/>
    </row>
    <row r="84" customFormat="1" spans="19:21">
      <c r="S84" s="17" t="s">
        <v>48</v>
      </c>
      <c r="T84" s="19"/>
      <c r="U84" s="17"/>
    </row>
    <row r="85" customFormat="1" spans="19:21">
      <c r="S85" s="17" t="s">
        <v>51</v>
      </c>
      <c r="T85" s="19"/>
      <c r="U85" s="17"/>
    </row>
    <row r="86" customFormat="1" spans="19:21">
      <c r="S86" s="17" t="s">
        <v>53</v>
      </c>
      <c r="T86" s="19"/>
      <c r="U86" s="17"/>
    </row>
    <row r="87" customFormat="1" spans="19:21">
      <c r="S87" s="17" t="s">
        <v>54</v>
      </c>
      <c r="T87" s="19"/>
      <c r="U87" s="17"/>
    </row>
    <row r="88" customFormat="1" spans="19:21">
      <c r="S88" s="17" t="s">
        <v>55</v>
      </c>
      <c r="T88" s="19"/>
      <c r="U88" s="17"/>
    </row>
    <row r="89" customFormat="1" spans="19:21">
      <c r="S89" s="17" t="s">
        <v>58</v>
      </c>
      <c r="T89" s="19"/>
      <c r="U89" s="17"/>
    </row>
  </sheetData>
  <sortState ref="S37:V42">
    <sortCondition ref="S38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J2:AL89"/>
  <sheetViews>
    <sheetView zoomScale="70" zoomScaleNormal="70" workbookViewId="0">
      <selection activeCell="H20" sqref="H20"/>
    </sheetView>
  </sheetViews>
  <sheetFormatPr defaultColWidth="9" defaultRowHeight="15"/>
  <cols>
    <col min="1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0.4571428571429" style="1" customWidth="1"/>
    <col min="23" max="25" width="8.81904761904762" style="1" customWidth="1"/>
    <col min="26" max="26" width="12.8571428571429" style="1"/>
    <col min="27" max="16384" width="9" style="1"/>
  </cols>
  <sheetData>
    <row r="2" s="1" customFormat="1" spans="10:10">
      <c r="J2" s="1" t="s">
        <v>67</v>
      </c>
    </row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6</v>
      </c>
      <c r="L7" s="3">
        <v>7</v>
      </c>
      <c r="M7" s="3">
        <v>8</v>
      </c>
      <c r="N7" s="3">
        <v>12</v>
      </c>
      <c r="O7" s="3">
        <f t="shared" ref="O7:O31" si="0">SUM(L7:N7)</f>
        <v>27</v>
      </c>
      <c r="P7" s="3">
        <f t="shared" ref="P7:P31" si="1">AVERAGE(L7:N7)</f>
        <v>9</v>
      </c>
      <c r="S7" s="2"/>
      <c r="T7" s="2" t="s">
        <v>7</v>
      </c>
      <c r="U7" s="2" t="s">
        <v>8</v>
      </c>
      <c r="V7" s="2" t="s">
        <v>9</v>
      </c>
      <c r="W7" s="2" t="s">
        <v>10</v>
      </c>
      <c r="X7" s="2" t="s">
        <v>11</v>
      </c>
      <c r="Y7" s="2" t="s">
        <v>3</v>
      </c>
      <c r="Z7" s="2" t="s">
        <v>4</v>
      </c>
    </row>
    <row r="8" s="1" customFormat="1" spans="11:26">
      <c r="K8" s="2" t="s">
        <v>12</v>
      </c>
      <c r="L8" s="3">
        <v>6</v>
      </c>
      <c r="M8" s="3">
        <v>12</v>
      </c>
      <c r="N8" s="3">
        <v>19</v>
      </c>
      <c r="O8" s="3">
        <f t="shared" si="0"/>
        <v>37</v>
      </c>
      <c r="P8" s="3">
        <f t="shared" si="1"/>
        <v>12.3333333333333</v>
      </c>
      <c r="S8" s="2" t="s">
        <v>13</v>
      </c>
      <c r="T8" s="3">
        <f t="shared" ref="T8:T12" si="2">O7</f>
        <v>27</v>
      </c>
      <c r="U8" s="3">
        <f t="shared" ref="U8:U12" si="3">O12</f>
        <v>44</v>
      </c>
      <c r="V8" s="3">
        <f t="shared" ref="V8:V12" si="4">O17</f>
        <v>36</v>
      </c>
      <c r="W8" s="3">
        <f t="shared" ref="W8:W12" si="5">O22</f>
        <v>47</v>
      </c>
      <c r="X8" s="3">
        <f t="shared" ref="X8:X12" si="6">O27</f>
        <v>32</v>
      </c>
      <c r="Y8" s="3">
        <f t="shared" ref="Y8:Y12" si="7">SUM(T8:X8)</f>
        <v>186</v>
      </c>
      <c r="Z8" s="5">
        <f t="shared" ref="Z8:Z12" si="8">Y8/15</f>
        <v>12.4</v>
      </c>
    </row>
    <row r="9" s="1" customFormat="1" spans="11:26">
      <c r="K9" s="2" t="s">
        <v>14</v>
      </c>
      <c r="L9" s="3">
        <v>13</v>
      </c>
      <c r="M9" s="3">
        <v>23</v>
      </c>
      <c r="N9" s="3">
        <v>15</v>
      </c>
      <c r="O9" s="3">
        <f t="shared" si="0"/>
        <v>51</v>
      </c>
      <c r="P9" s="3">
        <f t="shared" si="1"/>
        <v>17</v>
      </c>
      <c r="S9" s="2" t="s">
        <v>15</v>
      </c>
      <c r="T9" s="3">
        <f t="shared" si="2"/>
        <v>37</v>
      </c>
      <c r="U9" s="3">
        <f t="shared" si="3"/>
        <v>39</v>
      </c>
      <c r="V9" s="3">
        <f t="shared" si="4"/>
        <v>50</v>
      </c>
      <c r="W9" s="3">
        <f t="shared" si="5"/>
        <v>37</v>
      </c>
      <c r="X9" s="3">
        <f t="shared" si="6"/>
        <v>54</v>
      </c>
      <c r="Y9" s="3">
        <f t="shared" si="7"/>
        <v>217</v>
      </c>
      <c r="Z9" s="5">
        <f t="shared" si="8"/>
        <v>14.4666666666667</v>
      </c>
    </row>
    <row r="10" s="1" customFormat="1" spans="11:26">
      <c r="K10" s="2" t="s">
        <v>16</v>
      </c>
      <c r="L10" s="3">
        <v>13</v>
      </c>
      <c r="M10" s="3">
        <v>19</v>
      </c>
      <c r="N10" s="3">
        <v>19</v>
      </c>
      <c r="O10" s="3">
        <f t="shared" si="0"/>
        <v>51</v>
      </c>
      <c r="P10" s="3">
        <f t="shared" si="1"/>
        <v>17</v>
      </c>
      <c r="S10" s="2" t="s">
        <v>17</v>
      </c>
      <c r="T10" s="3">
        <f t="shared" si="2"/>
        <v>51</v>
      </c>
      <c r="U10" s="3">
        <f t="shared" si="3"/>
        <v>55</v>
      </c>
      <c r="V10" s="3">
        <f t="shared" si="4"/>
        <v>52</v>
      </c>
      <c r="W10" s="3">
        <f t="shared" si="5"/>
        <v>55</v>
      </c>
      <c r="X10" s="3">
        <f t="shared" si="6"/>
        <v>63</v>
      </c>
      <c r="Y10" s="3">
        <f t="shared" si="7"/>
        <v>276</v>
      </c>
      <c r="Z10" s="5">
        <f t="shared" si="8"/>
        <v>18.4</v>
      </c>
    </row>
    <row r="11" s="1" customFormat="1" spans="11:26">
      <c r="K11" s="2" t="s">
        <v>18</v>
      </c>
      <c r="L11" s="3">
        <v>23</v>
      </c>
      <c r="M11" s="3">
        <v>7</v>
      </c>
      <c r="N11" s="3">
        <v>13</v>
      </c>
      <c r="O11" s="3">
        <f t="shared" si="0"/>
        <v>43</v>
      </c>
      <c r="P11" s="3">
        <f t="shared" si="1"/>
        <v>14.3333333333333</v>
      </c>
      <c r="S11" s="2" t="s">
        <v>19</v>
      </c>
      <c r="T11" s="3">
        <f t="shared" si="2"/>
        <v>51</v>
      </c>
      <c r="U11" s="3">
        <f t="shared" si="3"/>
        <v>54</v>
      </c>
      <c r="V11" s="3">
        <f t="shared" si="4"/>
        <v>74</v>
      </c>
      <c r="W11" s="3">
        <f t="shared" si="5"/>
        <v>62</v>
      </c>
      <c r="X11" s="3">
        <f t="shared" si="6"/>
        <v>59</v>
      </c>
      <c r="Y11" s="3">
        <f t="shared" si="7"/>
        <v>300</v>
      </c>
      <c r="Z11" s="5">
        <f t="shared" si="8"/>
        <v>20</v>
      </c>
    </row>
    <row r="12" s="1" customFormat="1" spans="11:26">
      <c r="K12" s="2" t="s">
        <v>20</v>
      </c>
      <c r="L12" s="3">
        <v>14</v>
      </c>
      <c r="M12" s="3">
        <v>10</v>
      </c>
      <c r="N12" s="3">
        <v>20</v>
      </c>
      <c r="O12" s="3">
        <f t="shared" si="0"/>
        <v>44</v>
      </c>
      <c r="P12" s="3">
        <f t="shared" si="1"/>
        <v>14.6666666666667</v>
      </c>
      <c r="S12" s="2" t="s">
        <v>21</v>
      </c>
      <c r="T12" s="3">
        <f t="shared" si="2"/>
        <v>43</v>
      </c>
      <c r="U12" s="3">
        <f t="shared" si="3"/>
        <v>50</v>
      </c>
      <c r="V12" s="3">
        <f t="shared" si="4"/>
        <v>72</v>
      </c>
      <c r="W12" s="3">
        <f t="shared" si="5"/>
        <v>53</v>
      </c>
      <c r="X12" s="3">
        <f t="shared" si="6"/>
        <v>56</v>
      </c>
      <c r="Y12" s="3">
        <f t="shared" si="7"/>
        <v>274</v>
      </c>
      <c r="Z12" s="5">
        <f t="shared" si="8"/>
        <v>18.2666666666667</v>
      </c>
    </row>
    <row r="13" s="1" customFormat="1" spans="11:26">
      <c r="K13" s="2" t="s">
        <v>22</v>
      </c>
      <c r="L13" s="3">
        <v>9</v>
      </c>
      <c r="M13" s="3">
        <v>14</v>
      </c>
      <c r="N13" s="3">
        <v>16</v>
      </c>
      <c r="O13" s="3">
        <f t="shared" si="0"/>
        <v>39</v>
      </c>
      <c r="P13" s="3">
        <f t="shared" si="1"/>
        <v>13</v>
      </c>
      <c r="S13" s="2" t="s">
        <v>3</v>
      </c>
      <c r="T13" s="3">
        <f t="shared" ref="T13:Y13" si="9">SUM(T8:T12)</f>
        <v>209</v>
      </c>
      <c r="U13" s="3">
        <f t="shared" si="9"/>
        <v>242</v>
      </c>
      <c r="V13" s="3">
        <f t="shared" si="9"/>
        <v>284</v>
      </c>
      <c r="W13" s="3">
        <f t="shared" si="9"/>
        <v>254</v>
      </c>
      <c r="X13" s="3">
        <f t="shared" si="9"/>
        <v>264</v>
      </c>
      <c r="Y13" s="3">
        <f t="shared" si="9"/>
        <v>1253</v>
      </c>
      <c r="Z13" s="2"/>
    </row>
    <row r="14" s="1" customFormat="1" spans="11:26">
      <c r="K14" s="2" t="s">
        <v>23</v>
      </c>
      <c r="L14" s="3">
        <v>14</v>
      </c>
      <c r="M14" s="3">
        <v>18</v>
      </c>
      <c r="N14" s="3">
        <v>23</v>
      </c>
      <c r="O14" s="3">
        <f t="shared" si="0"/>
        <v>55</v>
      </c>
      <c r="P14" s="3">
        <f t="shared" si="1"/>
        <v>18.3333333333333</v>
      </c>
      <c r="S14" s="2" t="s">
        <v>4</v>
      </c>
      <c r="T14" s="5">
        <f t="shared" ref="T14:X14" si="10">T13/15</f>
        <v>13.9333333333333</v>
      </c>
      <c r="U14" s="5">
        <f t="shared" si="10"/>
        <v>16.1333333333333</v>
      </c>
      <c r="V14" s="5">
        <f t="shared" si="10"/>
        <v>18.9333333333333</v>
      </c>
      <c r="W14" s="5">
        <f t="shared" si="10"/>
        <v>16.9333333333333</v>
      </c>
      <c r="X14" s="5">
        <f t="shared" si="10"/>
        <v>17.6</v>
      </c>
      <c r="Y14" s="2"/>
      <c r="Z14" s="2"/>
    </row>
    <row r="15" s="1" customFormat="1" spans="11:16">
      <c r="K15" s="2" t="s">
        <v>24</v>
      </c>
      <c r="L15" s="3">
        <v>12</v>
      </c>
      <c r="M15" s="3">
        <v>18</v>
      </c>
      <c r="N15" s="3">
        <v>24</v>
      </c>
      <c r="O15" s="3">
        <f t="shared" si="0"/>
        <v>54</v>
      </c>
      <c r="P15" s="3">
        <f t="shared" si="1"/>
        <v>18</v>
      </c>
    </row>
    <row r="16" s="1" customFormat="1" spans="11:16">
      <c r="K16" s="2" t="s">
        <v>25</v>
      </c>
      <c r="L16" s="3">
        <v>13</v>
      </c>
      <c r="M16" s="3">
        <v>12</v>
      </c>
      <c r="N16" s="3">
        <v>25</v>
      </c>
      <c r="O16" s="3">
        <f t="shared" si="0"/>
        <v>50</v>
      </c>
      <c r="P16" s="3">
        <f t="shared" si="1"/>
        <v>16.6666666666667</v>
      </c>
    </row>
    <row r="17" s="1" customFormat="1" spans="11:20">
      <c r="K17" s="2" t="s">
        <v>26</v>
      </c>
      <c r="L17" s="3">
        <v>7</v>
      </c>
      <c r="M17" s="3">
        <v>14</v>
      </c>
      <c r="N17" s="3">
        <v>15</v>
      </c>
      <c r="O17" s="3">
        <f t="shared" si="0"/>
        <v>36</v>
      </c>
      <c r="P17" s="3">
        <f t="shared" si="1"/>
        <v>12</v>
      </c>
      <c r="S17" s="6" t="s">
        <v>27</v>
      </c>
      <c r="T17" s="8">
        <f>O32^2/(5*5*3)</f>
        <v>20933.4533333333</v>
      </c>
    </row>
    <row r="18" s="1" customFormat="1" spans="11:20">
      <c r="K18" s="2" t="s">
        <v>28</v>
      </c>
      <c r="L18" s="3">
        <v>24</v>
      </c>
      <c r="M18" s="3">
        <v>11</v>
      </c>
      <c r="N18" s="3">
        <v>15</v>
      </c>
      <c r="O18" s="3">
        <f t="shared" si="0"/>
        <v>50</v>
      </c>
      <c r="P18" s="3">
        <f t="shared" si="1"/>
        <v>16.6666666666667</v>
      </c>
      <c r="S18" s="6" t="s">
        <v>29</v>
      </c>
      <c r="T18" s="8">
        <f>SUMSQ(L7:N31)-T17</f>
        <v>2223.54666666667</v>
      </c>
    </row>
    <row r="19" s="1" customFormat="1" spans="11:16">
      <c r="K19" s="2" t="s">
        <v>30</v>
      </c>
      <c r="L19" s="3">
        <v>14</v>
      </c>
      <c r="M19" s="3">
        <v>21</v>
      </c>
      <c r="N19" s="3">
        <v>17</v>
      </c>
      <c r="O19" s="3">
        <f t="shared" si="0"/>
        <v>52</v>
      </c>
      <c r="P19" s="3">
        <f t="shared" si="1"/>
        <v>17.3333333333333</v>
      </c>
    </row>
    <row r="20" s="1" customFormat="1" spans="11:19">
      <c r="K20" s="2" t="s">
        <v>31</v>
      </c>
      <c r="L20" s="3">
        <v>26</v>
      </c>
      <c r="M20" s="3">
        <v>23</v>
      </c>
      <c r="N20" s="3">
        <v>25</v>
      </c>
      <c r="O20" s="3">
        <f t="shared" si="0"/>
        <v>74</v>
      </c>
      <c r="P20" s="3">
        <f t="shared" si="1"/>
        <v>24.6666666666667</v>
      </c>
      <c r="S20" s="9" t="s">
        <v>32</v>
      </c>
    </row>
    <row r="21" s="1" customFormat="1" spans="11:26">
      <c r="K21" s="2" t="s">
        <v>33</v>
      </c>
      <c r="L21" s="3">
        <v>24</v>
      </c>
      <c r="M21" s="3">
        <v>24</v>
      </c>
      <c r="N21" s="3">
        <v>24</v>
      </c>
      <c r="O21" s="3">
        <f t="shared" si="0"/>
        <v>72</v>
      </c>
      <c r="P21" s="3">
        <f t="shared" si="1"/>
        <v>24</v>
      </c>
      <c r="S21" s="2" t="s">
        <v>34</v>
      </c>
      <c r="T21" s="2" t="s">
        <v>35</v>
      </c>
      <c r="U21" s="2" t="s">
        <v>36</v>
      </c>
      <c r="V21" s="2" t="s">
        <v>37</v>
      </c>
      <c r="W21" s="2" t="s">
        <v>38</v>
      </c>
      <c r="X21" s="2" t="s">
        <v>39</v>
      </c>
      <c r="Y21" s="2"/>
      <c r="Z21" s="2" t="s">
        <v>40</v>
      </c>
    </row>
    <row r="22" s="1" customFormat="1" spans="11:26">
      <c r="K22" s="2" t="s">
        <v>41</v>
      </c>
      <c r="L22" s="3">
        <v>14</v>
      </c>
      <c r="M22" s="3">
        <v>19</v>
      </c>
      <c r="N22" s="3">
        <v>14</v>
      </c>
      <c r="O22" s="3">
        <f t="shared" si="0"/>
        <v>47</v>
      </c>
      <c r="P22" s="3">
        <f t="shared" si="1"/>
        <v>15.6666666666667</v>
      </c>
      <c r="S22" s="2"/>
      <c r="T22" s="2"/>
      <c r="U22" s="2"/>
      <c r="V22" s="2"/>
      <c r="W22" s="2"/>
      <c r="X22" s="10">
        <v>0.05</v>
      </c>
      <c r="Y22" s="10">
        <v>0.01</v>
      </c>
      <c r="Z22" s="2"/>
    </row>
    <row r="23" s="1" customFormat="1" spans="11:26">
      <c r="K23" s="2" t="s">
        <v>42</v>
      </c>
      <c r="L23" s="3">
        <v>12</v>
      </c>
      <c r="M23" s="3">
        <v>12</v>
      </c>
      <c r="N23" s="3">
        <v>13</v>
      </c>
      <c r="O23" s="3">
        <f t="shared" si="0"/>
        <v>37</v>
      </c>
      <c r="P23" s="3">
        <f t="shared" si="1"/>
        <v>12.3333333333333</v>
      </c>
      <c r="S23" s="2" t="s">
        <v>2</v>
      </c>
      <c r="T23" s="2">
        <f>3-1</f>
        <v>2</v>
      </c>
      <c r="U23" s="5">
        <f>(SUMSQ(L32:N32)/25)-T17</f>
        <v>278.586666666666</v>
      </c>
      <c r="V23" s="5">
        <f t="shared" ref="V23:V27" si="11">U23/T23</f>
        <v>139.293333333333</v>
      </c>
      <c r="W23" s="5">
        <f>V23/$V$27</f>
        <v>7.57990204970068</v>
      </c>
      <c r="X23" s="5">
        <v>3.1907273359285</v>
      </c>
      <c r="Y23" s="5">
        <v>5.07666380708612</v>
      </c>
      <c r="Z23" s="2" t="s">
        <v>43</v>
      </c>
    </row>
    <row r="24" s="1" customFormat="1" spans="11:26">
      <c r="K24" s="2" t="s">
        <v>44</v>
      </c>
      <c r="L24" s="3">
        <v>10</v>
      </c>
      <c r="M24" s="3">
        <v>21</v>
      </c>
      <c r="N24" s="3">
        <v>24</v>
      </c>
      <c r="O24" s="3">
        <f t="shared" si="0"/>
        <v>55</v>
      </c>
      <c r="P24" s="3">
        <f t="shared" si="1"/>
        <v>18.3333333333333</v>
      </c>
      <c r="S24" s="2" t="s">
        <v>45</v>
      </c>
      <c r="T24" s="2">
        <f>5-1</f>
        <v>4</v>
      </c>
      <c r="U24" s="5">
        <f>(SUMSQ(T13:X13)/15)-T17</f>
        <v>207.41333333333</v>
      </c>
      <c r="V24" s="5">
        <f t="shared" si="11"/>
        <v>51.8533333333326</v>
      </c>
      <c r="W24" s="5">
        <f t="shared" ref="W23:W26" si="12">V24/$V$27</f>
        <v>2.82169417739883</v>
      </c>
      <c r="X24" s="5">
        <v>2.56524050847904</v>
      </c>
      <c r="Y24" s="5">
        <v>3.73741724260353</v>
      </c>
      <c r="Z24" s="2" t="s">
        <v>68</v>
      </c>
    </row>
    <row r="25" s="1" customFormat="1" spans="11:26">
      <c r="K25" s="2" t="s">
        <v>46</v>
      </c>
      <c r="L25" s="3">
        <v>21</v>
      </c>
      <c r="M25" s="3">
        <v>20</v>
      </c>
      <c r="N25" s="3">
        <v>21</v>
      </c>
      <c r="O25" s="3">
        <f t="shared" si="0"/>
        <v>62</v>
      </c>
      <c r="P25" s="3">
        <f t="shared" si="1"/>
        <v>20.6666666666667</v>
      </c>
      <c r="S25" s="2" t="s">
        <v>47</v>
      </c>
      <c r="T25" s="2">
        <f>5-1</f>
        <v>4</v>
      </c>
      <c r="U25" s="5">
        <f>(SUMSQ(Y8:Y12)/15)-T17</f>
        <v>595.68</v>
      </c>
      <c r="V25" s="5">
        <f t="shared" si="11"/>
        <v>148.92</v>
      </c>
      <c r="W25" s="5">
        <f t="shared" si="12"/>
        <v>8.10375476147287</v>
      </c>
      <c r="X25" s="5">
        <v>2.56524050847904</v>
      </c>
      <c r="Y25" s="5">
        <v>3.73741724260353</v>
      </c>
      <c r="Z25" s="2" t="s">
        <v>43</v>
      </c>
    </row>
    <row r="26" s="1" customFormat="1" spans="11:26">
      <c r="K26" s="2" t="s">
        <v>48</v>
      </c>
      <c r="L26" s="3">
        <v>12</v>
      </c>
      <c r="M26" s="3">
        <v>22</v>
      </c>
      <c r="N26" s="3">
        <v>19</v>
      </c>
      <c r="O26" s="3">
        <f t="shared" si="0"/>
        <v>53</v>
      </c>
      <c r="P26" s="3">
        <f t="shared" si="1"/>
        <v>17.6666666666667</v>
      </c>
      <c r="S26" s="2" t="s">
        <v>49</v>
      </c>
      <c r="T26" s="2">
        <f>(5-1)*(5-1)</f>
        <v>16</v>
      </c>
      <c r="U26" s="5">
        <f>(SUMSQ(T8:X12)/3)-T17-U24-U25</f>
        <v>259.786666666667</v>
      </c>
      <c r="V26" s="5">
        <f t="shared" si="11"/>
        <v>16.2366666666667</v>
      </c>
      <c r="W26" s="5">
        <f t="shared" si="12"/>
        <v>0.883547977507708</v>
      </c>
      <c r="X26" s="5">
        <v>1.85916701285117</v>
      </c>
      <c r="Y26" s="5">
        <v>2.39851571226643</v>
      </c>
      <c r="Z26" s="2" t="s">
        <v>50</v>
      </c>
    </row>
    <row r="27" s="1" customFormat="1" spans="11:26">
      <c r="K27" s="2" t="s">
        <v>51</v>
      </c>
      <c r="L27" s="3">
        <v>6</v>
      </c>
      <c r="M27" s="3">
        <v>9</v>
      </c>
      <c r="N27" s="3">
        <v>17</v>
      </c>
      <c r="O27" s="3">
        <f t="shared" si="0"/>
        <v>32</v>
      </c>
      <c r="P27" s="3">
        <f t="shared" si="1"/>
        <v>10.6666666666667</v>
      </c>
      <c r="S27" s="2" t="s">
        <v>52</v>
      </c>
      <c r="T27" s="2">
        <f>((5*5)-1)*(3-1)</f>
        <v>48</v>
      </c>
      <c r="U27" s="5">
        <f>T18-U23-U24-U25-U26</f>
        <v>882.080000000002</v>
      </c>
      <c r="V27" s="5">
        <f t="shared" si="11"/>
        <v>18.3766666666667</v>
      </c>
      <c r="W27" s="5"/>
      <c r="X27" s="5"/>
      <c r="Y27" s="5"/>
      <c r="Z27" s="4"/>
    </row>
    <row r="28" s="1" customFormat="1" spans="11:26">
      <c r="K28" s="2" t="s">
        <v>53</v>
      </c>
      <c r="L28" s="3">
        <v>14</v>
      </c>
      <c r="M28" s="3">
        <v>18</v>
      </c>
      <c r="N28" s="3">
        <v>22</v>
      </c>
      <c r="O28" s="3">
        <f t="shared" si="0"/>
        <v>54</v>
      </c>
      <c r="P28" s="3">
        <f t="shared" si="1"/>
        <v>18</v>
      </c>
      <c r="S28" s="2" t="s">
        <v>3</v>
      </c>
      <c r="T28" s="2">
        <f>(5*5*3)-1</f>
        <v>74</v>
      </c>
      <c r="U28" s="5">
        <f>T18</f>
        <v>2223.54666666667</v>
      </c>
      <c r="V28" s="5"/>
      <c r="W28" s="5"/>
      <c r="X28" s="5"/>
      <c r="Y28" s="5"/>
      <c r="Z28" s="4"/>
    </row>
    <row r="29" s="1" customFormat="1" spans="11:16">
      <c r="K29" s="2" t="s">
        <v>54</v>
      </c>
      <c r="L29" s="3">
        <v>15</v>
      </c>
      <c r="M29" s="3">
        <v>21</v>
      </c>
      <c r="N29" s="3">
        <v>27</v>
      </c>
      <c r="O29" s="3">
        <f t="shared" si="0"/>
        <v>63</v>
      </c>
      <c r="P29" s="3">
        <f t="shared" si="1"/>
        <v>21</v>
      </c>
    </row>
    <row r="30" s="1" customFormat="1" spans="11:27">
      <c r="K30" s="2" t="s">
        <v>55</v>
      </c>
      <c r="L30" s="3">
        <v>15</v>
      </c>
      <c r="M30" s="3">
        <v>25</v>
      </c>
      <c r="N30" s="3">
        <v>19</v>
      </c>
      <c r="O30" s="3">
        <f t="shared" si="0"/>
        <v>59</v>
      </c>
      <c r="P30" s="3">
        <f t="shared" si="1"/>
        <v>19.6666666666667</v>
      </c>
      <c r="Y30" s="14" t="s">
        <v>56</v>
      </c>
      <c r="Z30" s="15">
        <f>(SQRT(V27)/P32)*100</f>
        <v>25.6592265527355</v>
      </c>
      <c r="AA30" t="s">
        <v>57</v>
      </c>
    </row>
    <row r="31" s="1" customFormat="1" spans="11:19">
      <c r="K31" s="2" t="s">
        <v>58</v>
      </c>
      <c r="L31" s="3">
        <v>20</v>
      </c>
      <c r="M31" s="3">
        <v>18</v>
      </c>
      <c r="N31" s="3">
        <v>18</v>
      </c>
      <c r="O31" s="3">
        <f t="shared" si="0"/>
        <v>56</v>
      </c>
      <c r="P31" s="3">
        <f t="shared" si="1"/>
        <v>18.6666666666667</v>
      </c>
      <c r="S31" s="6" t="s">
        <v>59</v>
      </c>
    </row>
    <row r="32" s="1" customFormat="1" spans="11:20">
      <c r="K32" s="2" t="s">
        <v>3</v>
      </c>
      <c r="L32" s="3">
        <f>SUM(L7:L31)</f>
        <v>358</v>
      </c>
      <c r="M32" s="3">
        <f t="shared" ref="L32:O32" si="13">SUM(M7:M31)</f>
        <v>419</v>
      </c>
      <c r="N32" s="3">
        <f t="shared" si="13"/>
        <v>476</v>
      </c>
      <c r="O32" s="3">
        <f t="shared" si="13"/>
        <v>1253</v>
      </c>
      <c r="P32" s="4">
        <f>AVERAGE(P7:P31)</f>
        <v>16.7066666666667</v>
      </c>
      <c r="S32" s="6" t="s">
        <v>60</v>
      </c>
      <c r="T32" s="11">
        <f>SQRT(V27/15)</f>
        <v>1.10684737480427</v>
      </c>
    </row>
    <row r="33" s="1" customFormat="1" spans="20:23">
      <c r="T33" s="9">
        <v>2</v>
      </c>
      <c r="U33" s="9">
        <v>3</v>
      </c>
      <c r="V33" s="9">
        <v>4</v>
      </c>
      <c r="W33" s="9">
        <v>5</v>
      </c>
    </row>
    <row r="34" s="1" customFormat="1" spans="19:23">
      <c r="S34" s="1" t="s">
        <v>61</v>
      </c>
      <c r="T34" s="11">
        <v>2.843</v>
      </c>
      <c r="U34" s="11">
        <v>2.991</v>
      </c>
      <c r="V34" s="11">
        <v>3.087</v>
      </c>
      <c r="W34" s="11">
        <v>3.157</v>
      </c>
    </row>
    <row r="35" s="1" customFormat="1" spans="19:24">
      <c r="S35" s="1" t="s">
        <v>62</v>
      </c>
      <c r="T35" s="11">
        <f>$T$32*T34</f>
        <v>3.14676708656855</v>
      </c>
      <c r="U35" s="11">
        <f t="shared" ref="T35:W35" si="14">$T$32*U34</f>
        <v>3.31058049803958</v>
      </c>
      <c r="V35" s="11">
        <f t="shared" si="14"/>
        <v>3.4168378460208</v>
      </c>
      <c r="W35" s="11">
        <f t="shared" si="14"/>
        <v>3.49431716225708</v>
      </c>
      <c r="X35" s="11"/>
    </row>
    <row r="37" s="1" customFormat="1" spans="19:22">
      <c r="S37" s="2" t="s">
        <v>1</v>
      </c>
      <c r="T37" s="2" t="s">
        <v>4</v>
      </c>
      <c r="U37" s="2" t="s">
        <v>63</v>
      </c>
      <c r="V37" s="1" t="s">
        <v>64</v>
      </c>
    </row>
    <row r="38" s="1" customFormat="1" spans="19:22">
      <c r="S38" s="2" t="s">
        <v>69</v>
      </c>
      <c r="T38" s="5"/>
      <c r="U38" s="2"/>
      <c r="V38" s="8"/>
    </row>
    <row r="39" s="1" customFormat="1" spans="19:22">
      <c r="S39" s="2" t="s">
        <v>8</v>
      </c>
      <c r="T39" s="5"/>
      <c r="U39" s="2"/>
      <c r="V39" s="8"/>
    </row>
    <row r="40" s="1" customFormat="1" spans="19:22">
      <c r="S40" s="2" t="s">
        <v>9</v>
      </c>
      <c r="T40" s="5"/>
      <c r="U40" s="2"/>
      <c r="V40" s="8"/>
    </row>
    <row r="41" s="1" customFormat="1" spans="19:23">
      <c r="S41" s="2" t="s">
        <v>10</v>
      </c>
      <c r="T41" s="5"/>
      <c r="U41" s="2"/>
      <c r="V41" s="8"/>
      <c r="W41" s="8"/>
    </row>
    <row r="42" s="1" customFormat="1" spans="19:22">
      <c r="S42" s="2" t="s">
        <v>11</v>
      </c>
      <c r="T42" s="5"/>
      <c r="U42" s="2"/>
      <c r="V42" s="8"/>
    </row>
    <row r="45" s="1" customFormat="1" spans="19:19">
      <c r="S45" s="6" t="s">
        <v>65</v>
      </c>
    </row>
    <row r="46" s="1" customFormat="1" spans="19:20">
      <c r="S46" s="6" t="s">
        <v>60</v>
      </c>
      <c r="T46" s="11">
        <f>SQRT(V27/15)</f>
        <v>1.10684737480427</v>
      </c>
    </row>
    <row r="47" s="1" customFormat="1" spans="20:23">
      <c r="T47" s="9">
        <v>2</v>
      </c>
      <c r="U47" s="9">
        <v>3</v>
      </c>
      <c r="V47" s="9">
        <v>4</v>
      </c>
      <c r="W47" s="9">
        <v>5</v>
      </c>
    </row>
    <row r="48" s="1" customFormat="1" spans="19:23">
      <c r="S48" s="1" t="s">
        <v>61</v>
      </c>
      <c r="T48" s="11">
        <v>2.843</v>
      </c>
      <c r="U48" s="11">
        <v>2.991</v>
      </c>
      <c r="V48" s="11">
        <v>3.087</v>
      </c>
      <c r="W48" s="11">
        <v>3.157</v>
      </c>
    </row>
    <row r="49" s="1" customFormat="1" spans="19:23">
      <c r="S49" s="1" t="s">
        <v>62</v>
      </c>
      <c r="T49" s="11">
        <f t="shared" ref="T49:W49" si="15">$T$32*T48</f>
        <v>3.14676708656855</v>
      </c>
      <c r="U49" s="11">
        <f t="shared" si="15"/>
        <v>3.31058049803958</v>
      </c>
      <c r="V49" s="11">
        <f t="shared" si="15"/>
        <v>3.4168378460208</v>
      </c>
      <c r="W49" s="11">
        <f t="shared" si="15"/>
        <v>3.49431716225709</v>
      </c>
    </row>
    <row r="51" s="1" customFormat="1" spans="19:22">
      <c r="S51" s="2" t="s">
        <v>1</v>
      </c>
      <c r="T51" s="2" t="s">
        <v>4</v>
      </c>
      <c r="U51" s="2" t="s">
        <v>63</v>
      </c>
      <c r="V51" s="1" t="s">
        <v>64</v>
      </c>
    </row>
    <row r="52" s="1" customFormat="1" spans="19:22">
      <c r="S52" s="2" t="s">
        <v>13</v>
      </c>
      <c r="T52" s="5"/>
      <c r="U52" s="2"/>
      <c r="V52" s="8"/>
    </row>
    <row r="53" s="1" customFormat="1" spans="19:22">
      <c r="S53" s="2" t="s">
        <v>70</v>
      </c>
      <c r="T53" s="5"/>
      <c r="U53" s="2"/>
      <c r="V53" s="8"/>
    </row>
    <row r="54" s="1" customFormat="1" spans="19:22">
      <c r="S54" s="2" t="s">
        <v>17</v>
      </c>
      <c r="T54" s="5"/>
      <c r="U54" s="2"/>
      <c r="V54" s="8"/>
    </row>
    <row r="55" s="1" customFormat="1" spans="19:22">
      <c r="S55" s="2" t="s">
        <v>19</v>
      </c>
      <c r="T55" s="5"/>
      <c r="U55" s="2"/>
      <c r="V55" s="8"/>
    </row>
    <row r="56" s="1" customFormat="1" spans="19:22">
      <c r="S56" s="2" t="s">
        <v>21</v>
      </c>
      <c r="T56" s="5"/>
      <c r="U56" s="2"/>
      <c r="V56" s="8"/>
    </row>
    <row r="58" s="1" customFormat="1" spans="19:19">
      <c r="S58" s="12" t="s">
        <v>71</v>
      </c>
    </row>
    <row r="59" s="1" customFormat="1" spans="19:20">
      <c r="S59" s="6" t="s">
        <v>60</v>
      </c>
      <c r="T59" s="13">
        <f>SQRT(V27/3)</f>
        <v>2.47498597077955</v>
      </c>
    </row>
    <row r="60" s="1" customFormat="1" spans="20:38">
      <c r="T60" s="9">
        <v>2</v>
      </c>
      <c r="U60" s="9">
        <v>3</v>
      </c>
      <c r="V60" s="9">
        <v>4</v>
      </c>
      <c r="W60" s="9">
        <v>5</v>
      </c>
      <c r="X60" s="9">
        <v>6</v>
      </c>
      <c r="Y60" s="9">
        <v>7</v>
      </c>
      <c r="Z60" s="9">
        <v>8</v>
      </c>
      <c r="AA60" s="9">
        <v>9</v>
      </c>
      <c r="AB60" s="9">
        <v>10</v>
      </c>
      <c r="AC60" s="9">
        <v>11</v>
      </c>
      <c r="AD60" s="9">
        <v>12</v>
      </c>
      <c r="AE60" s="9">
        <v>13</v>
      </c>
      <c r="AF60" s="9">
        <v>14</v>
      </c>
      <c r="AG60" s="9">
        <v>15</v>
      </c>
      <c r="AH60" s="9">
        <v>16</v>
      </c>
      <c r="AI60" s="9">
        <v>17</v>
      </c>
      <c r="AJ60" s="9">
        <v>18</v>
      </c>
      <c r="AK60" s="9">
        <v>19</v>
      </c>
      <c r="AL60" s="9">
        <v>20</v>
      </c>
    </row>
    <row r="61" s="1" customFormat="1" spans="19:38">
      <c r="S61" s="12" t="s">
        <v>61</v>
      </c>
      <c r="T61" s="9">
        <v>2.843</v>
      </c>
      <c r="U61" s="9">
        <v>2.991</v>
      </c>
      <c r="V61" s="9">
        <v>3.087</v>
      </c>
      <c r="W61" s="9">
        <v>3.157</v>
      </c>
      <c r="X61" s="9">
        <v>3.211</v>
      </c>
      <c r="Y61" s="9">
        <v>3.253</v>
      </c>
      <c r="Z61" s="9">
        <v>3.288</v>
      </c>
      <c r="AA61" s="9">
        <v>3.318</v>
      </c>
      <c r="AB61" s="9">
        <v>3.342</v>
      </c>
      <c r="AC61" s="9">
        <v>3.363</v>
      </c>
      <c r="AD61" s="9">
        <v>3.382</v>
      </c>
      <c r="AE61" s="9">
        <v>3.398</v>
      </c>
      <c r="AF61" s="9">
        <v>3.412</v>
      </c>
      <c r="AG61" s="9">
        <v>3.424</v>
      </c>
      <c r="AH61" s="9">
        <v>3.435</v>
      </c>
      <c r="AI61" s="9">
        <v>3.445</v>
      </c>
      <c r="AJ61" s="9">
        <v>3.453</v>
      </c>
      <c r="AK61" s="9">
        <v>3.461</v>
      </c>
      <c r="AL61" s="9">
        <v>3.468</v>
      </c>
    </row>
    <row r="62" s="1" customFormat="1" spans="19:38">
      <c r="S62" s="12" t="s">
        <v>62</v>
      </c>
      <c r="T62" s="13">
        <f>$T$59*T61</f>
        <v>7.03638511492625</v>
      </c>
      <c r="U62" s="13">
        <f t="shared" ref="T62:AL62" si="16">$T$59*U61</f>
        <v>7.40268303860162</v>
      </c>
      <c r="V62" s="13">
        <f t="shared" si="16"/>
        <v>7.64028169179646</v>
      </c>
      <c r="W62" s="13">
        <f t="shared" si="16"/>
        <v>7.81353070975103</v>
      </c>
      <c r="X62" s="13">
        <f t="shared" si="16"/>
        <v>7.94717995217312</v>
      </c>
      <c r="Y62" s="13">
        <f t="shared" si="16"/>
        <v>8.05112936294586</v>
      </c>
      <c r="Z62" s="13">
        <f t="shared" si="16"/>
        <v>8.13775387192315</v>
      </c>
      <c r="AA62" s="13">
        <f t="shared" si="16"/>
        <v>8.21200345104653</v>
      </c>
      <c r="AB62" s="13">
        <f t="shared" si="16"/>
        <v>8.27140311434524</v>
      </c>
      <c r="AC62" s="13">
        <f t="shared" si="16"/>
        <v>8.32337781973161</v>
      </c>
      <c r="AD62" s="13">
        <f t="shared" si="16"/>
        <v>8.37040255317642</v>
      </c>
      <c r="AE62" s="13">
        <f t="shared" si="16"/>
        <v>8.4100023287089</v>
      </c>
      <c r="AF62" s="13">
        <f t="shared" si="16"/>
        <v>8.44465213229981</v>
      </c>
      <c r="AG62" s="13">
        <f t="shared" si="16"/>
        <v>8.47435196394916</v>
      </c>
      <c r="AH62" s="13">
        <f t="shared" si="16"/>
        <v>8.50157680962774</v>
      </c>
      <c r="AI62" s="13">
        <f t="shared" si="16"/>
        <v>8.52632666933553</v>
      </c>
      <c r="AJ62" s="13">
        <f t="shared" si="16"/>
        <v>8.54612655710177</v>
      </c>
      <c r="AK62" s="13">
        <f t="shared" si="16"/>
        <v>8.56592644486801</v>
      </c>
      <c r="AL62" s="13">
        <f t="shared" si="16"/>
        <v>8.58325134666346</v>
      </c>
    </row>
    <row r="64" s="1" customFormat="1" spans="19:22">
      <c r="S64" s="2" t="s">
        <v>1</v>
      </c>
      <c r="T64" s="2" t="s">
        <v>4</v>
      </c>
      <c r="U64" s="2" t="s">
        <v>63</v>
      </c>
      <c r="V64" s="1" t="s">
        <v>64</v>
      </c>
    </row>
    <row r="65" s="1" customFormat="1" spans="19:22">
      <c r="S65" s="17" t="s">
        <v>6</v>
      </c>
      <c r="T65" s="3"/>
      <c r="U65" s="2"/>
      <c r="V65" s="16"/>
    </row>
    <row r="66" s="1" customFormat="1" spans="19:21">
      <c r="S66" s="17" t="s">
        <v>12</v>
      </c>
      <c r="T66" s="3"/>
      <c r="U66" s="2"/>
    </row>
    <row r="67" s="1" customFormat="1" spans="19:21">
      <c r="S67" s="17" t="s">
        <v>14</v>
      </c>
      <c r="T67" s="3"/>
      <c r="U67" s="2"/>
    </row>
    <row r="68" s="1" customFormat="1" spans="19:21">
      <c r="S68" s="17" t="s">
        <v>16</v>
      </c>
      <c r="T68" s="3"/>
      <c r="U68" s="2"/>
    </row>
    <row r="69" s="1" customFormat="1" spans="19:21">
      <c r="S69" s="17" t="s">
        <v>18</v>
      </c>
      <c r="T69" s="3"/>
      <c r="U69" s="2"/>
    </row>
    <row r="70" s="1" customFormat="1" spans="19:21">
      <c r="S70" s="17" t="s">
        <v>20</v>
      </c>
      <c r="T70" s="3"/>
      <c r="U70" s="2"/>
    </row>
    <row r="71" s="1" customFormat="1" spans="19:21">
      <c r="S71" s="17" t="s">
        <v>22</v>
      </c>
      <c r="T71" s="3"/>
      <c r="U71" s="2"/>
    </row>
    <row r="72" s="1" customFormat="1" spans="19:21">
      <c r="S72" s="17" t="s">
        <v>23</v>
      </c>
      <c r="T72" s="3"/>
      <c r="U72" s="2"/>
    </row>
    <row r="73" s="1" customFormat="1" spans="19:21">
      <c r="S73" s="17" t="s">
        <v>24</v>
      </c>
      <c r="T73" s="3"/>
      <c r="U73" s="2"/>
    </row>
    <row r="74" s="1" customFormat="1" spans="19:22">
      <c r="S74" s="17" t="s">
        <v>25</v>
      </c>
      <c r="T74" s="3"/>
      <c r="U74" s="2"/>
      <c r="V74" s="8"/>
    </row>
    <row r="75" s="1" customFormat="1" spans="19:21">
      <c r="S75" s="17" t="s">
        <v>26</v>
      </c>
      <c r="T75" s="3"/>
      <c r="U75" s="2"/>
    </row>
    <row r="76" s="1" customFormat="1" spans="19:22">
      <c r="S76" s="17" t="s">
        <v>28</v>
      </c>
      <c r="T76" s="3"/>
      <c r="U76" s="2"/>
      <c r="V76" s="8"/>
    </row>
    <row r="77" s="1" customFormat="1" spans="19:21">
      <c r="S77" s="17" t="s">
        <v>30</v>
      </c>
      <c r="T77" s="3"/>
      <c r="U77" s="2"/>
    </row>
    <row r="78" s="1" customFormat="1" spans="19:21">
      <c r="S78" s="17" t="s">
        <v>31</v>
      </c>
      <c r="T78" s="3"/>
      <c r="U78" s="2"/>
    </row>
    <row r="79" s="1" customFormat="1" spans="19:21">
      <c r="S79" s="17" t="s">
        <v>33</v>
      </c>
      <c r="T79" s="3"/>
      <c r="U79" s="2"/>
    </row>
    <row r="80" s="1" customFormat="1" spans="19:22">
      <c r="S80" s="17" t="s">
        <v>41</v>
      </c>
      <c r="T80" s="3"/>
      <c r="U80" s="2"/>
      <c r="V80" s="8"/>
    </row>
    <row r="81" s="1" customFormat="1" spans="19:21">
      <c r="S81" s="17" t="s">
        <v>42</v>
      </c>
      <c r="T81" s="3"/>
      <c r="U81" s="2"/>
    </row>
    <row r="82" s="1" customFormat="1" spans="19:21">
      <c r="S82" s="17" t="s">
        <v>44</v>
      </c>
      <c r="T82" s="3"/>
      <c r="U82" s="2"/>
    </row>
    <row r="83" s="1" customFormat="1" spans="19:21">
      <c r="S83" s="17" t="s">
        <v>46</v>
      </c>
      <c r="T83" s="3"/>
      <c r="U83" s="2"/>
    </row>
    <row r="84" s="1" customFormat="1" spans="19:21">
      <c r="S84" s="17" t="s">
        <v>48</v>
      </c>
      <c r="T84" s="3"/>
      <c r="U84" s="2"/>
    </row>
    <row r="85" s="1" customFormat="1" spans="19:22">
      <c r="S85" s="17" t="s">
        <v>51</v>
      </c>
      <c r="T85" s="3"/>
      <c r="U85" s="2"/>
      <c r="V85" s="8"/>
    </row>
    <row r="86" s="1" customFormat="1" spans="19:21">
      <c r="S86" s="17" t="s">
        <v>53</v>
      </c>
      <c r="T86" s="3"/>
      <c r="U86" s="2"/>
    </row>
    <row r="87" s="1" customFormat="1" spans="19:21">
      <c r="S87" s="17" t="s">
        <v>54</v>
      </c>
      <c r="T87" s="3"/>
      <c r="U87" s="2"/>
    </row>
    <row r="88" s="1" customFormat="1" spans="19:22">
      <c r="S88" s="17" t="s">
        <v>55</v>
      </c>
      <c r="T88" s="3"/>
      <c r="U88" s="2"/>
      <c r="V88" s="16"/>
    </row>
    <row r="89" s="1" customFormat="1" spans="19:21">
      <c r="S89" s="17" t="s">
        <v>58</v>
      </c>
      <c r="T89" s="3"/>
      <c r="U89" s="2"/>
    </row>
  </sheetData>
  <sortState ref="S65:V89">
    <sortCondition ref="T65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I3:AL89"/>
  <sheetViews>
    <sheetView zoomScale="80" zoomScaleNormal="80" topLeftCell="D4" workbookViewId="0">
      <selection activeCell="L7" sqref="L7:N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3" spans="9:9">
      <c r="I3" s="1" t="s">
        <v>72</v>
      </c>
    </row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6</v>
      </c>
      <c r="L7" s="3">
        <v>15</v>
      </c>
      <c r="M7" s="3">
        <v>17</v>
      </c>
      <c r="N7" s="3">
        <v>29</v>
      </c>
      <c r="O7" s="3">
        <f t="shared" ref="O7:O31" si="0">SUM(L7:N7)</f>
        <v>61</v>
      </c>
      <c r="P7" s="3">
        <f t="shared" ref="P7:P31" si="1">AVERAGE(L7:N7)</f>
        <v>20.3333333333333</v>
      </c>
      <c r="S7" s="2"/>
      <c r="T7" s="2" t="s">
        <v>7</v>
      </c>
      <c r="U7" s="2" t="s">
        <v>8</v>
      </c>
      <c r="V7" s="2" t="s">
        <v>9</v>
      </c>
      <c r="W7" s="2" t="s">
        <v>10</v>
      </c>
      <c r="X7" s="2" t="s">
        <v>11</v>
      </c>
      <c r="Y7" s="2" t="s">
        <v>3</v>
      </c>
      <c r="Z7" s="2" t="s">
        <v>4</v>
      </c>
    </row>
    <row r="8" s="1" customFormat="1" spans="11:26">
      <c r="K8" s="2" t="s">
        <v>12</v>
      </c>
      <c r="L8" s="3">
        <v>19</v>
      </c>
      <c r="M8" s="3">
        <v>31</v>
      </c>
      <c r="N8" s="3">
        <v>27</v>
      </c>
      <c r="O8" s="3">
        <f t="shared" si="0"/>
        <v>77</v>
      </c>
      <c r="P8" s="3">
        <f t="shared" si="1"/>
        <v>25.6666666666667</v>
      </c>
      <c r="S8" s="2" t="s">
        <v>13</v>
      </c>
      <c r="T8" s="3">
        <f t="shared" ref="T8:T12" si="2">O7</f>
        <v>61</v>
      </c>
      <c r="U8" s="3">
        <f t="shared" ref="U8:U12" si="3">O12</f>
        <v>76</v>
      </c>
      <c r="V8" s="3">
        <f t="shared" ref="V8:V12" si="4">O17</f>
        <v>70</v>
      </c>
      <c r="W8" s="3">
        <f t="shared" ref="W8:W12" si="5">O22</f>
        <v>69</v>
      </c>
      <c r="X8" s="3">
        <f t="shared" ref="X8:X12" si="6">O27</f>
        <v>67</v>
      </c>
      <c r="Y8" s="3">
        <f t="shared" ref="Y8:Y12" si="7">SUM(T8:X8)</f>
        <v>343</v>
      </c>
      <c r="Z8" s="5">
        <f t="shared" ref="Z8:Z12" si="8">Y8/15</f>
        <v>22.8666666666667</v>
      </c>
    </row>
    <row r="9" s="1" customFormat="1" spans="11:26">
      <c r="K9" s="2" t="s">
        <v>14</v>
      </c>
      <c r="L9" s="3">
        <v>29</v>
      </c>
      <c r="M9" s="3">
        <v>33</v>
      </c>
      <c r="N9" s="3">
        <v>22</v>
      </c>
      <c r="O9" s="3">
        <f t="shared" si="0"/>
        <v>84</v>
      </c>
      <c r="P9" s="3">
        <f t="shared" si="1"/>
        <v>28</v>
      </c>
      <c r="S9" s="2" t="s">
        <v>15</v>
      </c>
      <c r="T9" s="3">
        <f t="shared" si="2"/>
        <v>77</v>
      </c>
      <c r="U9" s="3">
        <f t="shared" si="3"/>
        <v>85</v>
      </c>
      <c r="V9" s="3">
        <f t="shared" si="4"/>
        <v>86</v>
      </c>
      <c r="W9" s="3">
        <f t="shared" si="5"/>
        <v>83</v>
      </c>
      <c r="X9" s="3">
        <f t="shared" si="6"/>
        <v>84</v>
      </c>
      <c r="Y9" s="3">
        <f t="shared" si="7"/>
        <v>415</v>
      </c>
      <c r="Z9" s="5">
        <f t="shared" si="8"/>
        <v>27.6666666666667</v>
      </c>
    </row>
    <row r="10" s="1" customFormat="1" spans="11:26">
      <c r="K10" s="2" t="s">
        <v>16</v>
      </c>
      <c r="L10" s="3">
        <v>23</v>
      </c>
      <c r="M10" s="3">
        <v>27</v>
      </c>
      <c r="N10" s="3">
        <v>29</v>
      </c>
      <c r="O10" s="3">
        <f t="shared" si="0"/>
        <v>79</v>
      </c>
      <c r="P10" s="3">
        <f t="shared" si="1"/>
        <v>26.3333333333333</v>
      </c>
      <c r="S10" s="2" t="s">
        <v>17</v>
      </c>
      <c r="T10" s="3">
        <f t="shared" si="2"/>
        <v>84</v>
      </c>
      <c r="U10" s="3">
        <f t="shared" si="3"/>
        <v>94</v>
      </c>
      <c r="V10" s="3">
        <f t="shared" si="4"/>
        <v>88</v>
      </c>
      <c r="W10" s="3">
        <f t="shared" si="5"/>
        <v>93</v>
      </c>
      <c r="X10" s="3">
        <f t="shared" si="6"/>
        <v>104</v>
      </c>
      <c r="Y10" s="3">
        <f t="shared" si="7"/>
        <v>463</v>
      </c>
      <c r="Z10" s="5">
        <f t="shared" si="8"/>
        <v>30.8666666666667</v>
      </c>
    </row>
    <row r="11" s="1" customFormat="1" spans="11:26">
      <c r="K11" s="2" t="s">
        <v>18</v>
      </c>
      <c r="L11" s="3">
        <v>27</v>
      </c>
      <c r="M11" s="3">
        <v>33</v>
      </c>
      <c r="N11" s="3">
        <v>30</v>
      </c>
      <c r="O11" s="3">
        <f t="shared" si="0"/>
        <v>90</v>
      </c>
      <c r="P11" s="3">
        <f t="shared" si="1"/>
        <v>30</v>
      </c>
      <c r="S11" s="2" t="s">
        <v>19</v>
      </c>
      <c r="T11" s="3">
        <f t="shared" si="2"/>
        <v>79</v>
      </c>
      <c r="U11" s="3">
        <f t="shared" si="3"/>
        <v>91</v>
      </c>
      <c r="V11" s="3">
        <f t="shared" si="4"/>
        <v>117</v>
      </c>
      <c r="W11" s="3">
        <f t="shared" si="5"/>
        <v>100</v>
      </c>
      <c r="X11" s="3">
        <f t="shared" si="6"/>
        <v>97</v>
      </c>
      <c r="Y11" s="3">
        <f t="shared" si="7"/>
        <v>484</v>
      </c>
      <c r="Z11" s="5">
        <f t="shared" si="8"/>
        <v>32.2666666666667</v>
      </c>
    </row>
    <row r="12" s="1" customFormat="1" spans="11:26">
      <c r="K12" s="2" t="s">
        <v>20</v>
      </c>
      <c r="L12" s="3">
        <v>31</v>
      </c>
      <c r="M12" s="3">
        <v>22</v>
      </c>
      <c r="N12" s="3">
        <v>23</v>
      </c>
      <c r="O12" s="3">
        <f t="shared" si="0"/>
        <v>76</v>
      </c>
      <c r="P12" s="3">
        <f t="shared" si="1"/>
        <v>25.3333333333333</v>
      </c>
      <c r="S12" s="2" t="s">
        <v>21</v>
      </c>
      <c r="T12" s="3">
        <f t="shared" si="2"/>
        <v>90</v>
      </c>
      <c r="U12" s="3">
        <f t="shared" si="3"/>
        <v>89</v>
      </c>
      <c r="V12" s="3">
        <f t="shared" si="4"/>
        <v>108</v>
      </c>
      <c r="W12" s="3">
        <f t="shared" si="5"/>
        <v>85</v>
      </c>
      <c r="X12" s="3">
        <f t="shared" si="6"/>
        <v>97</v>
      </c>
      <c r="Y12" s="3">
        <f t="shared" si="7"/>
        <v>469</v>
      </c>
      <c r="Z12" s="5">
        <f t="shared" si="8"/>
        <v>31.2666666666667</v>
      </c>
    </row>
    <row r="13" s="1" customFormat="1" spans="11:26">
      <c r="K13" s="2" t="s">
        <v>22</v>
      </c>
      <c r="L13" s="3">
        <v>26</v>
      </c>
      <c r="M13" s="3">
        <v>26</v>
      </c>
      <c r="N13" s="3">
        <v>33</v>
      </c>
      <c r="O13" s="3">
        <f t="shared" si="0"/>
        <v>85</v>
      </c>
      <c r="P13" s="3">
        <f t="shared" si="1"/>
        <v>28.3333333333333</v>
      </c>
      <c r="S13" s="2" t="s">
        <v>3</v>
      </c>
      <c r="T13" s="3">
        <f t="shared" ref="T13:Y13" si="9">SUM(T8:T12)</f>
        <v>391</v>
      </c>
      <c r="U13" s="3">
        <f t="shared" si="9"/>
        <v>435</v>
      </c>
      <c r="V13" s="3">
        <f t="shared" si="9"/>
        <v>469</v>
      </c>
      <c r="W13" s="3">
        <f t="shared" si="9"/>
        <v>430</v>
      </c>
      <c r="X13" s="3">
        <f t="shared" si="9"/>
        <v>449</v>
      </c>
      <c r="Y13" s="3">
        <f t="shared" si="9"/>
        <v>2174</v>
      </c>
      <c r="Z13" s="2"/>
    </row>
    <row r="14" s="1" customFormat="1" spans="11:26">
      <c r="K14" s="2" t="s">
        <v>23</v>
      </c>
      <c r="L14" s="3">
        <v>34</v>
      </c>
      <c r="M14" s="3">
        <v>26</v>
      </c>
      <c r="N14" s="3">
        <v>34</v>
      </c>
      <c r="O14" s="3">
        <f t="shared" si="0"/>
        <v>94</v>
      </c>
      <c r="P14" s="3">
        <f t="shared" si="1"/>
        <v>31.3333333333333</v>
      </c>
      <c r="S14" s="2" t="s">
        <v>4</v>
      </c>
      <c r="T14" s="5">
        <f t="shared" ref="T14:X14" si="10">T13/15</f>
        <v>26.0666666666667</v>
      </c>
      <c r="U14" s="5">
        <f t="shared" si="10"/>
        <v>29</v>
      </c>
      <c r="V14" s="5">
        <f t="shared" si="10"/>
        <v>31.2666666666667</v>
      </c>
      <c r="W14" s="5">
        <f t="shared" si="10"/>
        <v>28.6666666666667</v>
      </c>
      <c r="X14" s="5">
        <f t="shared" si="10"/>
        <v>29.9333333333333</v>
      </c>
      <c r="Y14" s="2"/>
      <c r="Z14" s="2"/>
    </row>
    <row r="15" s="1" customFormat="1" spans="11:16">
      <c r="K15" s="2" t="s">
        <v>24</v>
      </c>
      <c r="L15" s="3">
        <v>36</v>
      </c>
      <c r="M15" s="3">
        <v>23</v>
      </c>
      <c r="N15" s="3">
        <v>32</v>
      </c>
      <c r="O15" s="3">
        <f t="shared" si="0"/>
        <v>91</v>
      </c>
      <c r="P15" s="3">
        <f t="shared" si="1"/>
        <v>30.3333333333333</v>
      </c>
    </row>
    <row r="16" s="1" customFormat="1" spans="11:16">
      <c r="K16" s="2" t="s">
        <v>25</v>
      </c>
      <c r="L16" s="3">
        <v>27</v>
      </c>
      <c r="M16" s="3">
        <v>30</v>
      </c>
      <c r="N16" s="3">
        <v>32</v>
      </c>
      <c r="O16" s="3">
        <f t="shared" si="0"/>
        <v>89</v>
      </c>
      <c r="P16" s="3">
        <f t="shared" si="1"/>
        <v>29.6666666666667</v>
      </c>
    </row>
    <row r="17" s="1" customFormat="1" spans="11:20">
      <c r="K17" s="2" t="s">
        <v>26</v>
      </c>
      <c r="L17" s="3">
        <v>20</v>
      </c>
      <c r="M17" s="3">
        <v>24</v>
      </c>
      <c r="N17" s="3">
        <v>26</v>
      </c>
      <c r="O17" s="3">
        <f t="shared" si="0"/>
        <v>70</v>
      </c>
      <c r="P17" s="3">
        <f t="shared" si="1"/>
        <v>23.3333333333333</v>
      </c>
      <c r="S17" s="6" t="s">
        <v>27</v>
      </c>
      <c r="T17" s="8">
        <f>O32^2/(5*5*3)</f>
        <v>63017.0133333333</v>
      </c>
    </row>
    <row r="18" s="1" customFormat="1" spans="11:20">
      <c r="K18" s="2" t="s">
        <v>28</v>
      </c>
      <c r="L18" s="3">
        <v>23</v>
      </c>
      <c r="M18" s="3">
        <v>33</v>
      </c>
      <c r="N18" s="3">
        <v>30</v>
      </c>
      <c r="O18" s="3">
        <f t="shared" si="0"/>
        <v>86</v>
      </c>
      <c r="P18" s="3">
        <f t="shared" si="1"/>
        <v>28.6666666666667</v>
      </c>
      <c r="S18" s="6" t="s">
        <v>29</v>
      </c>
      <c r="T18" s="8">
        <f>SUMSQ(L7:N31)-T17</f>
        <v>2468.98666666666</v>
      </c>
    </row>
    <row r="19" s="1" customFormat="1" spans="11:16">
      <c r="K19" s="2" t="s">
        <v>30</v>
      </c>
      <c r="L19" s="3">
        <v>33</v>
      </c>
      <c r="M19" s="3">
        <v>34</v>
      </c>
      <c r="N19" s="3">
        <v>21</v>
      </c>
      <c r="O19" s="3">
        <f t="shared" si="0"/>
        <v>88</v>
      </c>
      <c r="P19" s="3">
        <f t="shared" si="1"/>
        <v>29.3333333333333</v>
      </c>
    </row>
    <row r="20" s="1" customFormat="1" spans="11:19">
      <c r="K20" s="2" t="s">
        <v>31</v>
      </c>
      <c r="L20" s="3">
        <v>40</v>
      </c>
      <c r="M20" s="3">
        <v>38</v>
      </c>
      <c r="N20" s="3">
        <v>39</v>
      </c>
      <c r="O20" s="3">
        <f t="shared" si="0"/>
        <v>117</v>
      </c>
      <c r="P20" s="3">
        <f t="shared" si="1"/>
        <v>39</v>
      </c>
      <c r="S20" s="9" t="s">
        <v>32</v>
      </c>
    </row>
    <row r="21" s="1" customFormat="1" spans="11:26">
      <c r="K21" s="2" t="s">
        <v>33</v>
      </c>
      <c r="L21" s="3">
        <v>41</v>
      </c>
      <c r="M21" s="3">
        <v>34</v>
      </c>
      <c r="N21" s="3">
        <v>33</v>
      </c>
      <c r="O21" s="3">
        <f t="shared" si="0"/>
        <v>108</v>
      </c>
      <c r="P21" s="3">
        <f t="shared" si="1"/>
        <v>36</v>
      </c>
      <c r="S21" s="2" t="s">
        <v>34</v>
      </c>
      <c r="T21" s="2" t="s">
        <v>35</v>
      </c>
      <c r="U21" s="2" t="s">
        <v>36</v>
      </c>
      <c r="V21" s="2" t="s">
        <v>37</v>
      </c>
      <c r="W21" s="2" t="s">
        <v>38</v>
      </c>
      <c r="X21" s="2" t="s">
        <v>39</v>
      </c>
      <c r="Y21" s="2"/>
      <c r="Z21" s="2" t="s">
        <v>40</v>
      </c>
    </row>
    <row r="22" s="1" customFormat="1" spans="11:26">
      <c r="K22" s="2" t="s">
        <v>41</v>
      </c>
      <c r="L22" s="3">
        <v>20</v>
      </c>
      <c r="M22" s="3">
        <v>21</v>
      </c>
      <c r="N22" s="3">
        <v>28</v>
      </c>
      <c r="O22" s="3">
        <f t="shared" si="0"/>
        <v>69</v>
      </c>
      <c r="P22" s="3">
        <f t="shared" si="1"/>
        <v>23</v>
      </c>
      <c r="S22" s="2"/>
      <c r="T22" s="2"/>
      <c r="U22" s="2"/>
      <c r="V22" s="2"/>
      <c r="W22" s="2"/>
      <c r="X22" s="10">
        <v>0.05</v>
      </c>
      <c r="Y22" s="10">
        <v>0.01</v>
      </c>
      <c r="Z22" s="2"/>
    </row>
    <row r="23" s="1" customFormat="1" spans="11:26">
      <c r="K23" s="2" t="s">
        <v>42</v>
      </c>
      <c r="L23" s="3">
        <v>20</v>
      </c>
      <c r="M23" s="3">
        <v>34</v>
      </c>
      <c r="N23" s="3">
        <v>29</v>
      </c>
      <c r="O23" s="3">
        <f t="shared" si="0"/>
        <v>83</v>
      </c>
      <c r="P23" s="3">
        <f t="shared" si="1"/>
        <v>27.6666666666667</v>
      </c>
      <c r="S23" s="2" t="s">
        <v>2</v>
      </c>
      <c r="T23" s="2">
        <f>3-1</f>
        <v>2</v>
      </c>
      <c r="U23" s="5">
        <f>(SUMSQ(L32:N32)/25)-T17</f>
        <v>68.5066666666607</v>
      </c>
      <c r="V23" s="5">
        <f>U23/T23</f>
        <v>34.2533333333304</v>
      </c>
      <c r="W23" s="5">
        <f>V23/$V$27</f>
        <v>1.60641984315141</v>
      </c>
      <c r="X23" s="5">
        <v>3.1907273359285</v>
      </c>
      <c r="Y23" s="5">
        <v>5.07666380708612</v>
      </c>
      <c r="Z23" s="2" t="s">
        <v>50</v>
      </c>
    </row>
    <row r="24" s="1" customFormat="1" spans="11:26">
      <c r="K24" s="2" t="s">
        <v>44</v>
      </c>
      <c r="L24" s="3">
        <v>30</v>
      </c>
      <c r="M24" s="3">
        <v>32</v>
      </c>
      <c r="N24" s="3">
        <v>31</v>
      </c>
      <c r="O24" s="3">
        <f t="shared" si="0"/>
        <v>93</v>
      </c>
      <c r="P24" s="3">
        <f t="shared" si="1"/>
        <v>31</v>
      </c>
      <c r="S24" s="2" t="s">
        <v>45</v>
      </c>
      <c r="T24" s="2">
        <f>5-1</f>
        <v>4</v>
      </c>
      <c r="U24" s="5">
        <f>(SUMSQ(T13:X13)/15)-T17</f>
        <v>220.853333333333</v>
      </c>
      <c r="V24" s="5">
        <f t="shared" ref="V23:V27" si="11">U24/T24</f>
        <v>55.2133333333331</v>
      </c>
      <c r="W24" s="5">
        <f t="shared" ref="W23:W26" si="12">V24/$V$27</f>
        <v>2.58940621661757</v>
      </c>
      <c r="X24" s="5">
        <v>2.56524050847904</v>
      </c>
      <c r="Y24" s="5">
        <v>3.73741724260353</v>
      </c>
      <c r="Z24" s="2" t="s">
        <v>68</v>
      </c>
    </row>
    <row r="25" s="1" customFormat="1" spans="11:26">
      <c r="K25" s="2" t="s">
        <v>46</v>
      </c>
      <c r="L25" s="3">
        <v>33</v>
      </c>
      <c r="M25" s="3">
        <v>36</v>
      </c>
      <c r="N25" s="3">
        <v>31</v>
      </c>
      <c r="O25" s="3">
        <f t="shared" si="0"/>
        <v>100</v>
      </c>
      <c r="P25" s="3">
        <f t="shared" si="1"/>
        <v>33.3333333333333</v>
      </c>
      <c r="S25" s="2" t="s">
        <v>47</v>
      </c>
      <c r="T25" s="2">
        <f>5-1</f>
        <v>4</v>
      </c>
      <c r="U25" s="5">
        <f>(SUMSQ(Y8:Y12)/15)-T17</f>
        <v>880.32</v>
      </c>
      <c r="V25" s="5">
        <f t="shared" si="11"/>
        <v>220.08</v>
      </c>
      <c r="W25" s="5">
        <f t="shared" si="12"/>
        <v>10.3213569213933</v>
      </c>
      <c r="X25" s="5">
        <v>2.56524050847904</v>
      </c>
      <c r="Y25" s="5">
        <v>3.73741724260353</v>
      </c>
      <c r="Z25" s="2" t="s">
        <v>43</v>
      </c>
    </row>
    <row r="26" s="1" customFormat="1" spans="11:26">
      <c r="K26" s="2" t="s">
        <v>48</v>
      </c>
      <c r="L26" s="3">
        <v>24</v>
      </c>
      <c r="M26" s="3">
        <v>33</v>
      </c>
      <c r="N26" s="3">
        <v>28</v>
      </c>
      <c r="O26" s="3">
        <f t="shared" si="0"/>
        <v>85</v>
      </c>
      <c r="P26" s="3">
        <f t="shared" si="1"/>
        <v>28.3333333333333</v>
      </c>
      <c r="S26" s="2" t="s">
        <v>49</v>
      </c>
      <c r="T26" s="2">
        <f>(5-1)*(5-1)</f>
        <v>16</v>
      </c>
      <c r="U26" s="5">
        <f>(SUMSQ(T8:X12)/3)-T17-U24-U25</f>
        <v>275.813333333332</v>
      </c>
      <c r="V26" s="5">
        <f t="shared" si="11"/>
        <v>17.2383333333332</v>
      </c>
      <c r="W26" s="5">
        <f t="shared" si="12"/>
        <v>0.808446887783008</v>
      </c>
      <c r="X26" s="5">
        <v>1.85916701285117</v>
      </c>
      <c r="Y26" s="5">
        <v>2.39851571226643</v>
      </c>
      <c r="Z26" s="2" t="s">
        <v>50</v>
      </c>
    </row>
    <row r="27" s="1" customFormat="1" spans="11:26">
      <c r="K27" s="2" t="s">
        <v>51</v>
      </c>
      <c r="L27" s="3">
        <v>16</v>
      </c>
      <c r="M27" s="3">
        <v>22</v>
      </c>
      <c r="N27" s="3">
        <v>29</v>
      </c>
      <c r="O27" s="3">
        <f t="shared" si="0"/>
        <v>67</v>
      </c>
      <c r="P27" s="3">
        <f t="shared" si="1"/>
        <v>22.3333333333333</v>
      </c>
      <c r="S27" s="2" t="s">
        <v>52</v>
      </c>
      <c r="T27" s="2">
        <f>((5*5)-1)*(3-1)</f>
        <v>48</v>
      </c>
      <c r="U27" s="5">
        <f>T18-U23-U24-U25-U26</f>
        <v>1023.49333333334</v>
      </c>
      <c r="V27" s="5">
        <f t="shared" si="11"/>
        <v>21.3227777777779</v>
      </c>
      <c r="W27" s="5"/>
      <c r="X27" s="5"/>
      <c r="Y27" s="5"/>
      <c r="Z27" s="4"/>
    </row>
    <row r="28" s="1" customFormat="1" spans="11:26">
      <c r="K28" s="2" t="s">
        <v>53</v>
      </c>
      <c r="L28" s="3">
        <v>22</v>
      </c>
      <c r="M28" s="3">
        <v>32</v>
      </c>
      <c r="N28" s="3">
        <v>30</v>
      </c>
      <c r="O28" s="3">
        <f t="shared" si="0"/>
        <v>84</v>
      </c>
      <c r="P28" s="3">
        <f t="shared" si="1"/>
        <v>28</v>
      </c>
      <c r="S28" s="2" t="s">
        <v>3</v>
      </c>
      <c r="T28" s="2">
        <f>(5*5*3)-1</f>
        <v>74</v>
      </c>
      <c r="U28" s="5">
        <f>T18</f>
        <v>2468.98666666666</v>
      </c>
      <c r="V28" s="5"/>
      <c r="W28" s="5"/>
      <c r="X28" s="5"/>
      <c r="Y28" s="5"/>
      <c r="Z28" s="4"/>
    </row>
    <row r="29" s="1" customFormat="1" spans="11:16">
      <c r="K29" s="2" t="s">
        <v>54</v>
      </c>
      <c r="L29" s="3">
        <v>34</v>
      </c>
      <c r="M29" s="3">
        <v>33</v>
      </c>
      <c r="N29" s="3">
        <v>37</v>
      </c>
      <c r="O29" s="3">
        <f t="shared" si="0"/>
        <v>104</v>
      </c>
      <c r="P29" s="3">
        <f t="shared" si="1"/>
        <v>34.6666666666667</v>
      </c>
    </row>
    <row r="30" s="1" customFormat="1" spans="11:27">
      <c r="K30" s="2" t="s">
        <v>55</v>
      </c>
      <c r="L30" s="3">
        <v>33</v>
      </c>
      <c r="M30" s="3">
        <v>32</v>
      </c>
      <c r="N30" s="3">
        <v>32</v>
      </c>
      <c r="O30" s="3">
        <f t="shared" si="0"/>
        <v>97</v>
      </c>
      <c r="P30" s="3">
        <f t="shared" si="1"/>
        <v>32.3333333333333</v>
      </c>
      <c r="Y30" s="14" t="s">
        <v>56</v>
      </c>
      <c r="Z30" s="15">
        <f>(SQRT(V27)/P32)*100</f>
        <v>15.9302875105614</v>
      </c>
      <c r="AA30" t="s">
        <v>57</v>
      </c>
    </row>
    <row r="31" s="1" customFormat="1" spans="11:19">
      <c r="K31" s="2" t="s">
        <v>58</v>
      </c>
      <c r="L31" s="3">
        <v>35</v>
      </c>
      <c r="M31" s="3">
        <v>33</v>
      </c>
      <c r="N31" s="3">
        <v>29</v>
      </c>
      <c r="O31" s="3">
        <f t="shared" si="0"/>
        <v>97</v>
      </c>
      <c r="P31" s="3">
        <f t="shared" si="1"/>
        <v>32.3333333333333</v>
      </c>
      <c r="S31" s="6" t="s">
        <v>59</v>
      </c>
    </row>
    <row r="32" s="1" customFormat="1" spans="11:20">
      <c r="K32" s="2" t="s">
        <v>3</v>
      </c>
      <c r="L32" s="3">
        <f>SUM(L7:L31)</f>
        <v>691</v>
      </c>
      <c r="M32" s="3">
        <f t="shared" ref="L32:O32" si="13">SUM(M7:M31)</f>
        <v>739</v>
      </c>
      <c r="N32" s="3">
        <f t="shared" si="13"/>
        <v>744</v>
      </c>
      <c r="O32" s="3">
        <f t="shared" si="13"/>
        <v>2174</v>
      </c>
      <c r="P32" s="4">
        <f>AVERAGE(P7:P31)</f>
        <v>28.9866666666667</v>
      </c>
      <c r="S32" s="6" t="s">
        <v>60</v>
      </c>
      <c r="T32" s="11">
        <f>SQRT(V27/15)</f>
        <v>1.1922745147484</v>
      </c>
    </row>
    <row r="33" s="1" customFormat="1" spans="20:23">
      <c r="T33" s="9">
        <v>2</v>
      </c>
      <c r="U33" s="9">
        <v>3</v>
      </c>
      <c r="V33" s="9">
        <v>4</v>
      </c>
      <c r="W33" s="9">
        <v>5</v>
      </c>
    </row>
    <row r="34" s="1" customFormat="1" spans="19:23">
      <c r="S34" s="1" t="s">
        <v>61</v>
      </c>
      <c r="T34" s="11">
        <v>2.843</v>
      </c>
      <c r="U34" s="11">
        <v>2.991</v>
      </c>
      <c r="V34" s="11">
        <v>3.087</v>
      </c>
      <c r="W34" s="11">
        <v>3.157</v>
      </c>
    </row>
    <row r="35" s="1" customFormat="1" spans="19:23">
      <c r="S35" s="1" t="s">
        <v>62</v>
      </c>
      <c r="T35" s="11">
        <f t="shared" ref="T35:W35" si="14">$T$32*T34</f>
        <v>3.38963644542969</v>
      </c>
      <c r="U35" s="11">
        <f t="shared" si="14"/>
        <v>3.56609307361246</v>
      </c>
      <c r="V35" s="11">
        <f t="shared" si="14"/>
        <v>3.6805514270283</v>
      </c>
      <c r="W35" s="11">
        <f t="shared" si="14"/>
        <v>3.76401064306069</v>
      </c>
    </row>
    <row r="37" s="1" customFormat="1" spans="19:22">
      <c r="S37" s="2" t="s">
        <v>1</v>
      </c>
      <c r="T37" s="2" t="s">
        <v>4</v>
      </c>
      <c r="U37" s="2" t="s">
        <v>63</v>
      </c>
      <c r="V37" s="1" t="s">
        <v>64</v>
      </c>
    </row>
    <row r="38" s="1" customFormat="1" spans="19:22">
      <c r="S38" s="2" t="s">
        <v>69</v>
      </c>
      <c r="T38" s="5"/>
      <c r="U38" s="2"/>
      <c r="V38" s="8"/>
    </row>
    <row r="39" s="1" customFormat="1" spans="19:22">
      <c r="S39" s="2" t="s">
        <v>8</v>
      </c>
      <c r="T39" s="5"/>
      <c r="U39" s="2"/>
      <c r="V39" s="8"/>
    </row>
    <row r="40" s="1" customFormat="1" spans="19:22">
      <c r="S40" s="2" t="s">
        <v>9</v>
      </c>
      <c r="T40" s="5"/>
      <c r="U40" s="2"/>
      <c r="V40" s="8"/>
    </row>
    <row r="41" s="1" customFormat="1" spans="19:22">
      <c r="S41" s="2" t="s">
        <v>10</v>
      </c>
      <c r="T41" s="5"/>
      <c r="U41" s="2"/>
      <c r="V41" s="8"/>
    </row>
    <row r="42" s="1" customFormat="1" spans="19:22">
      <c r="S42" s="2" t="s">
        <v>11</v>
      </c>
      <c r="T42" s="5"/>
      <c r="U42" s="2"/>
      <c r="V42" s="8"/>
    </row>
    <row r="45" s="1" customFormat="1" spans="19:19">
      <c r="S45" s="6" t="s">
        <v>65</v>
      </c>
    </row>
    <row r="46" s="1" customFormat="1" spans="19:20">
      <c r="S46" s="6" t="s">
        <v>60</v>
      </c>
      <c r="T46" s="11">
        <f>SQRT(V27/15)</f>
        <v>1.1922745147484</v>
      </c>
    </row>
    <row r="47" s="1" customFormat="1" spans="20:23">
      <c r="T47" s="9">
        <v>2</v>
      </c>
      <c r="U47" s="9">
        <v>3</v>
      </c>
      <c r="V47" s="9">
        <v>4</v>
      </c>
      <c r="W47" s="9">
        <v>5</v>
      </c>
    </row>
    <row r="48" s="1" customFormat="1" spans="19:23">
      <c r="S48" s="1" t="s">
        <v>61</v>
      </c>
      <c r="T48" s="11">
        <v>2.843</v>
      </c>
      <c r="U48" s="11">
        <v>2.991</v>
      </c>
      <c r="V48" s="11">
        <v>3.087</v>
      </c>
      <c r="W48" s="11">
        <v>3.157</v>
      </c>
    </row>
    <row r="49" s="1" customFormat="1" spans="19:23">
      <c r="S49" s="1" t="s">
        <v>62</v>
      </c>
      <c r="T49" s="11">
        <f t="shared" ref="T49:W49" si="15">$T$32*T48</f>
        <v>3.38963644542969</v>
      </c>
      <c r="U49" s="11">
        <f t="shared" si="15"/>
        <v>3.56609307361246</v>
      </c>
      <c r="V49" s="11">
        <f t="shared" si="15"/>
        <v>3.6805514270283</v>
      </c>
      <c r="W49" s="11">
        <f t="shared" si="15"/>
        <v>3.76401064306069</v>
      </c>
    </row>
    <row r="51" s="1" customFormat="1" spans="19:22">
      <c r="S51" s="2" t="s">
        <v>1</v>
      </c>
      <c r="T51" s="2" t="s">
        <v>4</v>
      </c>
      <c r="U51" s="2" t="s">
        <v>63</v>
      </c>
      <c r="V51" s="1" t="s">
        <v>64</v>
      </c>
    </row>
    <row r="52" s="1" customFormat="1" spans="19:22">
      <c r="S52" s="2" t="s">
        <v>13</v>
      </c>
      <c r="T52" s="5"/>
      <c r="U52" s="2"/>
      <c r="V52" s="8"/>
    </row>
    <row r="53" s="1" customFormat="1" spans="19:22">
      <c r="S53" s="2" t="s">
        <v>70</v>
      </c>
      <c r="T53" s="5"/>
      <c r="U53" s="2"/>
      <c r="V53" s="8"/>
    </row>
    <row r="54" s="1" customFormat="1" spans="19:22">
      <c r="S54" s="2" t="s">
        <v>17</v>
      </c>
      <c r="T54" s="5"/>
      <c r="U54" s="2"/>
      <c r="V54" s="8"/>
    </row>
    <row r="55" s="1" customFormat="1" spans="19:22">
      <c r="S55" s="2" t="s">
        <v>19</v>
      </c>
      <c r="T55" s="5"/>
      <c r="U55" s="2"/>
      <c r="V55" s="8"/>
    </row>
    <row r="56" s="1" customFormat="1" spans="19:22">
      <c r="S56" s="2" t="s">
        <v>21</v>
      </c>
      <c r="T56" s="5"/>
      <c r="U56" s="2"/>
      <c r="V56" s="8"/>
    </row>
    <row r="58" s="1" customFormat="1" spans="19:19">
      <c r="S58" s="12" t="s">
        <v>71</v>
      </c>
    </row>
    <row r="59" s="1" customFormat="1" spans="19:20">
      <c r="S59" s="6" t="s">
        <v>60</v>
      </c>
      <c r="T59" s="13">
        <f>SQRT(V27/3)</f>
        <v>2.66600686281799</v>
      </c>
    </row>
    <row r="60" s="1" customFormat="1" spans="20:38">
      <c r="T60" s="9">
        <v>2</v>
      </c>
      <c r="U60" s="9">
        <v>3</v>
      </c>
      <c r="V60" s="9">
        <v>4</v>
      </c>
      <c r="W60" s="9">
        <v>5</v>
      </c>
      <c r="X60" s="9">
        <v>6</v>
      </c>
      <c r="Y60" s="9">
        <v>7</v>
      </c>
      <c r="Z60" s="9">
        <v>8</v>
      </c>
      <c r="AA60" s="9">
        <v>9</v>
      </c>
      <c r="AB60" s="9">
        <v>10</v>
      </c>
      <c r="AC60" s="9">
        <v>11</v>
      </c>
      <c r="AD60" s="9">
        <v>12</v>
      </c>
      <c r="AE60" s="9">
        <v>13</v>
      </c>
      <c r="AF60" s="9">
        <v>14</v>
      </c>
      <c r="AG60" s="9">
        <v>15</v>
      </c>
      <c r="AH60" s="9">
        <v>16</v>
      </c>
      <c r="AI60" s="9">
        <v>17</v>
      </c>
      <c r="AJ60" s="9">
        <v>18</v>
      </c>
      <c r="AK60" s="9">
        <v>19</v>
      </c>
      <c r="AL60" s="9">
        <v>20</v>
      </c>
    </row>
    <row r="61" s="1" customFormat="1" spans="19:38">
      <c r="S61" s="12" t="s">
        <v>61</v>
      </c>
      <c r="T61" s="9">
        <v>2.843</v>
      </c>
      <c r="U61" s="9">
        <v>2.991</v>
      </c>
      <c r="V61" s="9">
        <v>3.087</v>
      </c>
      <c r="W61" s="9">
        <v>3.157</v>
      </c>
      <c r="X61" s="9">
        <v>3.211</v>
      </c>
      <c r="Y61" s="9">
        <v>3.253</v>
      </c>
      <c r="Z61" s="9">
        <v>3.288</v>
      </c>
      <c r="AA61" s="9">
        <v>3.318</v>
      </c>
      <c r="AB61" s="9">
        <v>3.342</v>
      </c>
      <c r="AC61" s="9">
        <v>3.363</v>
      </c>
      <c r="AD61" s="9">
        <v>3.382</v>
      </c>
      <c r="AE61" s="9">
        <v>3.398</v>
      </c>
      <c r="AF61" s="9">
        <v>3.412</v>
      </c>
      <c r="AG61" s="9">
        <v>3.424</v>
      </c>
      <c r="AH61" s="9">
        <v>3.435</v>
      </c>
      <c r="AI61" s="9">
        <v>3.445</v>
      </c>
      <c r="AJ61" s="9">
        <v>3.453</v>
      </c>
      <c r="AK61" s="9">
        <v>3.461</v>
      </c>
      <c r="AL61" s="9">
        <v>3.468</v>
      </c>
    </row>
    <row r="62" s="1" customFormat="1" spans="19:38">
      <c r="S62" s="12" t="s">
        <v>62</v>
      </c>
      <c r="T62" s="13">
        <f t="shared" ref="T62:AL62" si="16">$T$59*T61</f>
        <v>7.57945751099155</v>
      </c>
      <c r="U62" s="13">
        <f t="shared" si="16"/>
        <v>7.97402652668862</v>
      </c>
      <c r="V62" s="13">
        <f t="shared" si="16"/>
        <v>8.22996318551914</v>
      </c>
      <c r="W62" s="13">
        <f t="shared" si="16"/>
        <v>8.4165836659164</v>
      </c>
      <c r="X62" s="13">
        <f t="shared" si="16"/>
        <v>8.56054803650857</v>
      </c>
      <c r="Y62" s="13">
        <f t="shared" si="16"/>
        <v>8.67252032474693</v>
      </c>
      <c r="Z62" s="13">
        <f t="shared" si="16"/>
        <v>8.76583056494556</v>
      </c>
      <c r="AA62" s="13">
        <f t="shared" si="16"/>
        <v>8.8458107708301</v>
      </c>
      <c r="AB62" s="13">
        <f t="shared" si="16"/>
        <v>8.90979493553773</v>
      </c>
      <c r="AC62" s="13">
        <f t="shared" si="16"/>
        <v>8.96578107965691</v>
      </c>
      <c r="AD62" s="13">
        <f t="shared" si="16"/>
        <v>9.01643521005045</v>
      </c>
      <c r="AE62" s="13">
        <f t="shared" si="16"/>
        <v>9.05909131985554</v>
      </c>
      <c r="AF62" s="13">
        <f t="shared" si="16"/>
        <v>9.09641541593499</v>
      </c>
      <c r="AG62" s="13">
        <f t="shared" si="16"/>
        <v>9.12840749828881</v>
      </c>
      <c r="AH62" s="13">
        <f t="shared" si="16"/>
        <v>9.1577335737798</v>
      </c>
      <c r="AI62" s="13">
        <f t="shared" si="16"/>
        <v>9.18439364240798</v>
      </c>
      <c r="AJ62" s="13">
        <f t="shared" si="16"/>
        <v>9.20572169731053</v>
      </c>
      <c r="AK62" s="13">
        <f t="shared" si="16"/>
        <v>9.22704975221307</v>
      </c>
      <c r="AL62" s="13">
        <f t="shared" si="16"/>
        <v>9.2457118002528</v>
      </c>
    </row>
    <row r="64" s="1" customFormat="1" spans="19:22">
      <c r="S64" s="2" t="s">
        <v>1</v>
      </c>
      <c r="T64" s="2" t="s">
        <v>4</v>
      </c>
      <c r="U64" s="2" t="s">
        <v>63</v>
      </c>
      <c r="V64" s="1" t="s">
        <v>64</v>
      </c>
    </row>
    <row r="65" s="1" customFormat="1" spans="19:22">
      <c r="S65" s="17" t="s">
        <v>6</v>
      </c>
      <c r="T65" s="3"/>
      <c r="U65" s="2"/>
      <c r="V65" s="16"/>
    </row>
    <row r="66" s="1" customFormat="1" spans="19:21">
      <c r="S66" s="17" t="s">
        <v>12</v>
      </c>
      <c r="T66" s="3"/>
      <c r="U66" s="2"/>
    </row>
    <row r="67" s="1" customFormat="1" spans="19:22">
      <c r="S67" s="17" t="s">
        <v>14</v>
      </c>
      <c r="T67" s="3"/>
      <c r="U67" s="2"/>
      <c r="V67" s="16"/>
    </row>
    <row r="68" s="1" customFormat="1" spans="19:21">
      <c r="S68" s="17" t="s">
        <v>16</v>
      </c>
      <c r="T68" s="3"/>
      <c r="U68" s="2"/>
    </row>
    <row r="69" s="1" customFormat="1" spans="19:22">
      <c r="S69" s="17" t="s">
        <v>18</v>
      </c>
      <c r="T69" s="3"/>
      <c r="U69" s="2"/>
      <c r="V69" s="11"/>
    </row>
    <row r="70" s="1" customFormat="1" spans="19:22">
      <c r="S70" s="17" t="s">
        <v>20</v>
      </c>
      <c r="T70" s="3"/>
      <c r="U70" s="2"/>
      <c r="V70" s="8"/>
    </row>
    <row r="71" s="1" customFormat="1" spans="19:21">
      <c r="S71" s="17" t="s">
        <v>22</v>
      </c>
      <c r="T71" s="3"/>
      <c r="U71" s="2"/>
    </row>
    <row r="72" s="1" customFormat="1" spans="19:21">
      <c r="S72" s="17" t="s">
        <v>23</v>
      </c>
      <c r="T72" s="3"/>
      <c r="U72" s="2"/>
    </row>
    <row r="73" s="1" customFormat="1" spans="19:22">
      <c r="S73" s="17" t="s">
        <v>24</v>
      </c>
      <c r="T73" s="3"/>
      <c r="U73" s="2"/>
      <c r="V73" s="8"/>
    </row>
    <row r="74" s="1" customFormat="1" spans="19:21">
      <c r="S74" s="17" t="s">
        <v>25</v>
      </c>
      <c r="T74" s="3"/>
      <c r="U74" s="2"/>
    </row>
    <row r="75" s="1" customFormat="1" spans="19:21">
      <c r="S75" s="17" t="s">
        <v>26</v>
      </c>
      <c r="T75" s="3"/>
      <c r="U75" s="2"/>
    </row>
    <row r="76" s="1" customFormat="1" spans="19:22">
      <c r="S76" s="17" t="s">
        <v>28</v>
      </c>
      <c r="T76" s="3"/>
      <c r="U76" s="2"/>
      <c r="V76" s="8"/>
    </row>
    <row r="77" s="1" customFormat="1" spans="19:21">
      <c r="S77" s="17" t="s">
        <v>30</v>
      </c>
      <c r="T77" s="3"/>
      <c r="U77" s="2"/>
    </row>
    <row r="78" s="1" customFormat="1" spans="19:21">
      <c r="S78" s="17" t="s">
        <v>31</v>
      </c>
      <c r="T78" s="3"/>
      <c r="U78" s="2"/>
    </row>
    <row r="79" s="1" customFormat="1" spans="19:21">
      <c r="S79" s="17" t="s">
        <v>33</v>
      </c>
      <c r="T79" s="3"/>
      <c r="U79" s="2"/>
    </row>
    <row r="80" s="1" customFormat="1" spans="19:22">
      <c r="S80" s="17" t="s">
        <v>41</v>
      </c>
      <c r="T80" s="3"/>
      <c r="U80" s="2"/>
      <c r="V80" s="16"/>
    </row>
    <row r="81" s="1" customFormat="1" spans="19:21">
      <c r="S81" s="17" t="s">
        <v>42</v>
      </c>
      <c r="T81" s="3"/>
      <c r="U81" s="2"/>
    </row>
    <row r="82" s="1" customFormat="1" spans="19:21">
      <c r="S82" s="17" t="s">
        <v>44</v>
      </c>
      <c r="T82" s="3"/>
      <c r="U82" s="2"/>
    </row>
    <row r="83" s="1" customFormat="1" spans="19:21">
      <c r="S83" s="17" t="s">
        <v>46</v>
      </c>
      <c r="T83" s="3"/>
      <c r="U83" s="2"/>
    </row>
    <row r="84" s="1" customFormat="1" spans="19:21">
      <c r="S84" s="17" t="s">
        <v>48</v>
      </c>
      <c r="T84" s="3"/>
      <c r="U84" s="2"/>
    </row>
    <row r="85" s="1" customFormat="1" spans="19:21">
      <c r="S85" s="17" t="s">
        <v>51</v>
      </c>
      <c r="T85" s="3"/>
      <c r="U85" s="2"/>
    </row>
    <row r="86" s="1" customFormat="1" spans="19:21">
      <c r="S86" s="17" t="s">
        <v>53</v>
      </c>
      <c r="T86" s="3"/>
      <c r="U86" s="2"/>
    </row>
    <row r="87" s="1" customFormat="1" spans="19:22">
      <c r="S87" s="17" t="s">
        <v>54</v>
      </c>
      <c r="T87" s="3"/>
      <c r="U87" s="2"/>
      <c r="V87" s="8"/>
    </row>
    <row r="88" s="1" customFormat="1" spans="19:22">
      <c r="S88" s="17" t="s">
        <v>55</v>
      </c>
      <c r="T88" s="3"/>
      <c r="U88" s="2"/>
      <c r="V88" s="13"/>
    </row>
    <row r="89" s="1" customFormat="1" spans="19:21">
      <c r="S89" s="17" t="s">
        <v>58</v>
      </c>
      <c r="T89" s="3"/>
      <c r="U89" s="2"/>
    </row>
  </sheetData>
  <sortState ref="S38:V42">
    <sortCondition ref="T38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70" zoomScaleNormal="70" topLeftCell="F5" workbookViewId="0">
      <selection activeCell="L7" sqref="L7:N31"/>
    </sheetView>
  </sheetViews>
  <sheetFormatPr defaultColWidth="9" defaultRowHeight="15"/>
  <cols>
    <col min="1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6</v>
      </c>
      <c r="L7" s="3">
        <v>31</v>
      </c>
      <c r="M7" s="3">
        <v>31</v>
      </c>
      <c r="N7" s="3">
        <v>37</v>
      </c>
      <c r="O7" s="3">
        <f>SUM(L7:N7)</f>
        <v>99</v>
      </c>
      <c r="P7" s="3">
        <f t="shared" ref="P7:P31" si="0">AVERAGE(L7:N7)</f>
        <v>33</v>
      </c>
      <c r="S7" s="2"/>
      <c r="T7" s="2" t="s">
        <v>7</v>
      </c>
      <c r="U7" s="2" t="s">
        <v>8</v>
      </c>
      <c r="V7" s="2" t="s">
        <v>9</v>
      </c>
      <c r="W7" s="2" t="s">
        <v>10</v>
      </c>
      <c r="X7" s="2" t="s">
        <v>11</v>
      </c>
      <c r="Y7" s="2" t="s">
        <v>3</v>
      </c>
      <c r="Z7" s="2" t="s">
        <v>4</v>
      </c>
    </row>
    <row r="8" s="1" customFormat="1" spans="11:26">
      <c r="K8" s="2" t="s">
        <v>12</v>
      </c>
      <c r="L8" s="3">
        <v>43</v>
      </c>
      <c r="M8" s="3">
        <v>46</v>
      </c>
      <c r="N8" s="3">
        <v>29</v>
      </c>
      <c r="O8" s="3">
        <f t="shared" ref="O7:O31" si="1">SUM(L8:N8)</f>
        <v>118</v>
      </c>
      <c r="P8" s="3">
        <f t="shared" si="0"/>
        <v>39.3333333333333</v>
      </c>
      <c r="S8" s="2" t="s">
        <v>13</v>
      </c>
      <c r="T8" s="3">
        <f t="shared" ref="T8:T12" si="2">O7</f>
        <v>99</v>
      </c>
      <c r="U8" s="3">
        <f t="shared" ref="U8:U12" si="3">O12</f>
        <v>118</v>
      </c>
      <c r="V8" s="3">
        <f t="shared" ref="V8:V12" si="4">O17</f>
        <v>118</v>
      </c>
      <c r="W8" s="3">
        <f t="shared" ref="W8:W12" si="5">O22</f>
        <v>107</v>
      </c>
      <c r="X8" s="3">
        <f t="shared" ref="X8:X12" si="6">O27</f>
        <v>102</v>
      </c>
      <c r="Y8" s="3">
        <f t="shared" ref="Y8:Y12" si="7">SUM(T8:X8)</f>
        <v>544</v>
      </c>
      <c r="Z8" s="5">
        <f t="shared" ref="Z8:Z12" si="8">Y8/15</f>
        <v>36.2666666666667</v>
      </c>
    </row>
    <row r="9" s="1" customFormat="1" spans="11:26">
      <c r="K9" s="2" t="s">
        <v>14</v>
      </c>
      <c r="L9" s="3">
        <v>35</v>
      </c>
      <c r="M9" s="3">
        <v>40</v>
      </c>
      <c r="N9" s="3">
        <v>48</v>
      </c>
      <c r="O9" s="3">
        <f t="shared" si="1"/>
        <v>123</v>
      </c>
      <c r="P9" s="3">
        <f t="shared" si="0"/>
        <v>41</v>
      </c>
      <c r="S9" s="2" t="s">
        <v>15</v>
      </c>
      <c r="T9" s="3">
        <f t="shared" si="2"/>
        <v>118</v>
      </c>
      <c r="U9" s="3">
        <f t="shared" si="3"/>
        <v>119</v>
      </c>
      <c r="V9" s="3">
        <f t="shared" si="4"/>
        <v>121</v>
      </c>
      <c r="W9" s="3">
        <f t="shared" si="5"/>
        <v>119</v>
      </c>
      <c r="X9" s="3">
        <f t="shared" si="6"/>
        <v>119</v>
      </c>
      <c r="Y9" s="3">
        <f t="shared" si="7"/>
        <v>596</v>
      </c>
      <c r="Z9" s="5">
        <f t="shared" si="8"/>
        <v>39.7333333333333</v>
      </c>
    </row>
    <row r="10" s="1" customFormat="1" spans="11:26">
      <c r="K10" s="2" t="s">
        <v>16</v>
      </c>
      <c r="L10" s="3">
        <v>41</v>
      </c>
      <c r="M10" s="3">
        <v>46</v>
      </c>
      <c r="N10" s="3">
        <v>42</v>
      </c>
      <c r="O10" s="3">
        <f t="shared" si="1"/>
        <v>129</v>
      </c>
      <c r="P10" s="3">
        <f t="shared" si="0"/>
        <v>43</v>
      </c>
      <c r="S10" s="2" t="s">
        <v>17</v>
      </c>
      <c r="T10" s="3">
        <f t="shared" si="2"/>
        <v>123</v>
      </c>
      <c r="U10" s="3">
        <f t="shared" si="3"/>
        <v>139</v>
      </c>
      <c r="V10" s="3">
        <f t="shared" si="4"/>
        <v>139</v>
      </c>
      <c r="W10" s="3">
        <f t="shared" si="5"/>
        <v>136</v>
      </c>
      <c r="X10" s="3">
        <f t="shared" si="6"/>
        <v>150</v>
      </c>
      <c r="Y10" s="3">
        <f t="shared" si="7"/>
        <v>687</v>
      </c>
      <c r="Z10" s="5">
        <f t="shared" si="8"/>
        <v>45.8</v>
      </c>
    </row>
    <row r="11" s="1" customFormat="1" spans="11:26">
      <c r="K11" s="2" t="s">
        <v>18</v>
      </c>
      <c r="L11" s="3">
        <v>49</v>
      </c>
      <c r="M11" s="3">
        <v>42</v>
      </c>
      <c r="N11" s="3">
        <v>42</v>
      </c>
      <c r="O11" s="3">
        <f t="shared" si="1"/>
        <v>133</v>
      </c>
      <c r="P11" s="3">
        <f t="shared" si="0"/>
        <v>44.3333333333333</v>
      </c>
      <c r="S11" s="2" t="s">
        <v>19</v>
      </c>
      <c r="T11" s="3">
        <f t="shared" si="2"/>
        <v>129</v>
      </c>
      <c r="U11" s="3">
        <f t="shared" si="3"/>
        <v>135</v>
      </c>
      <c r="V11" s="3">
        <f t="shared" si="4"/>
        <v>176</v>
      </c>
      <c r="W11" s="3">
        <f t="shared" si="5"/>
        <v>144</v>
      </c>
      <c r="X11" s="3">
        <f t="shared" si="6"/>
        <v>141</v>
      </c>
      <c r="Y11" s="3">
        <f t="shared" si="7"/>
        <v>725</v>
      </c>
      <c r="Z11" s="5">
        <f t="shared" si="8"/>
        <v>48.3333333333333</v>
      </c>
    </row>
    <row r="12" s="1" customFormat="1" spans="11:26">
      <c r="K12" s="2" t="s">
        <v>20</v>
      </c>
      <c r="L12" s="3">
        <v>39</v>
      </c>
      <c r="M12" s="3">
        <v>43</v>
      </c>
      <c r="N12" s="3">
        <v>36</v>
      </c>
      <c r="O12" s="3">
        <f t="shared" si="1"/>
        <v>118</v>
      </c>
      <c r="P12" s="3">
        <f t="shared" si="0"/>
        <v>39.3333333333333</v>
      </c>
      <c r="S12" s="2" t="s">
        <v>21</v>
      </c>
      <c r="T12" s="3">
        <f t="shared" si="2"/>
        <v>133</v>
      </c>
      <c r="U12" s="3">
        <f t="shared" si="3"/>
        <v>131</v>
      </c>
      <c r="V12" s="3">
        <f t="shared" si="4"/>
        <v>165</v>
      </c>
      <c r="W12" s="3">
        <f t="shared" si="5"/>
        <v>125</v>
      </c>
      <c r="X12" s="3">
        <f t="shared" si="6"/>
        <v>140</v>
      </c>
      <c r="Y12" s="3">
        <f t="shared" si="7"/>
        <v>694</v>
      </c>
      <c r="Z12" s="5">
        <f t="shared" si="8"/>
        <v>46.2666666666667</v>
      </c>
    </row>
    <row r="13" s="1" customFormat="1" spans="11:26">
      <c r="K13" s="2" t="s">
        <v>22</v>
      </c>
      <c r="L13" s="3">
        <v>41</v>
      </c>
      <c r="M13" s="3">
        <v>39</v>
      </c>
      <c r="N13" s="3">
        <v>39</v>
      </c>
      <c r="O13" s="3">
        <f t="shared" si="1"/>
        <v>119</v>
      </c>
      <c r="P13" s="3">
        <f t="shared" si="0"/>
        <v>39.6666666666667</v>
      </c>
      <c r="S13" s="2" t="s">
        <v>3</v>
      </c>
      <c r="T13" s="3">
        <f t="shared" ref="T13:Y13" si="9">SUM(T8:T12)</f>
        <v>602</v>
      </c>
      <c r="U13" s="3">
        <f t="shared" si="9"/>
        <v>642</v>
      </c>
      <c r="V13" s="3">
        <f t="shared" si="9"/>
        <v>719</v>
      </c>
      <c r="W13" s="3">
        <f t="shared" si="9"/>
        <v>631</v>
      </c>
      <c r="X13" s="3">
        <f t="shared" si="9"/>
        <v>652</v>
      </c>
      <c r="Y13" s="3">
        <f t="shared" si="9"/>
        <v>3246</v>
      </c>
      <c r="Z13" s="2"/>
    </row>
    <row r="14" s="1" customFormat="1" spans="11:26">
      <c r="K14" s="2" t="s">
        <v>23</v>
      </c>
      <c r="L14" s="3">
        <v>49</v>
      </c>
      <c r="M14" s="3">
        <v>47</v>
      </c>
      <c r="N14" s="3">
        <v>43</v>
      </c>
      <c r="O14" s="3">
        <f t="shared" si="1"/>
        <v>139</v>
      </c>
      <c r="P14" s="3">
        <f t="shared" si="0"/>
        <v>46.3333333333333</v>
      </c>
      <c r="S14" s="2" t="s">
        <v>4</v>
      </c>
      <c r="T14" s="5">
        <f t="shared" ref="T14:X14" si="10">T13/15</f>
        <v>40.1333333333333</v>
      </c>
      <c r="U14" s="5">
        <f t="shared" si="10"/>
        <v>42.8</v>
      </c>
      <c r="V14" s="5">
        <f t="shared" si="10"/>
        <v>47.9333333333333</v>
      </c>
      <c r="W14" s="5">
        <f t="shared" si="10"/>
        <v>42.0666666666667</v>
      </c>
      <c r="X14" s="5">
        <f t="shared" si="10"/>
        <v>43.4666666666667</v>
      </c>
      <c r="Y14" s="2"/>
      <c r="Z14" s="2"/>
    </row>
    <row r="15" s="1" customFormat="1" spans="11:16">
      <c r="K15" s="2" t="s">
        <v>24</v>
      </c>
      <c r="L15" s="3">
        <v>43</v>
      </c>
      <c r="M15" s="3">
        <v>43</v>
      </c>
      <c r="N15" s="3">
        <v>49</v>
      </c>
      <c r="O15" s="3">
        <f t="shared" si="1"/>
        <v>135</v>
      </c>
      <c r="P15" s="3">
        <f t="shared" si="0"/>
        <v>45</v>
      </c>
    </row>
    <row r="16" s="1" customFormat="1" spans="11:16">
      <c r="K16" s="2" t="s">
        <v>25</v>
      </c>
      <c r="L16" s="3">
        <v>44</v>
      </c>
      <c r="M16" s="3">
        <v>49</v>
      </c>
      <c r="N16" s="3">
        <v>38</v>
      </c>
      <c r="O16" s="3">
        <f t="shared" si="1"/>
        <v>131</v>
      </c>
      <c r="P16" s="3">
        <f t="shared" si="0"/>
        <v>43.6666666666667</v>
      </c>
    </row>
    <row r="17" s="1" customFormat="1" spans="11:20">
      <c r="K17" s="2" t="s">
        <v>26</v>
      </c>
      <c r="L17" s="3">
        <v>38</v>
      </c>
      <c r="M17" s="3">
        <v>40</v>
      </c>
      <c r="N17" s="3">
        <v>40</v>
      </c>
      <c r="O17" s="3">
        <f t="shared" si="1"/>
        <v>118</v>
      </c>
      <c r="P17" s="3">
        <f t="shared" si="0"/>
        <v>39.3333333333333</v>
      </c>
      <c r="S17" s="6" t="s">
        <v>27</v>
      </c>
      <c r="T17" s="8">
        <f>O32^2/(5*5*3)</f>
        <v>140486.88</v>
      </c>
    </row>
    <row r="18" s="1" customFormat="1" spans="11:20">
      <c r="K18" s="2" t="s">
        <v>28</v>
      </c>
      <c r="L18" s="3">
        <v>40</v>
      </c>
      <c r="M18" s="3">
        <v>45</v>
      </c>
      <c r="N18" s="3">
        <v>36</v>
      </c>
      <c r="O18" s="3">
        <f t="shared" si="1"/>
        <v>121</v>
      </c>
      <c r="P18" s="3">
        <f t="shared" si="0"/>
        <v>40.3333333333333</v>
      </c>
      <c r="S18" s="6" t="s">
        <v>29</v>
      </c>
      <c r="T18" s="8">
        <f>SUMSQ(L7:N31)-T17</f>
        <v>4379.12</v>
      </c>
    </row>
    <row r="19" s="1" customFormat="1" spans="11:16">
      <c r="K19" s="2" t="s">
        <v>30</v>
      </c>
      <c r="L19" s="3">
        <v>45</v>
      </c>
      <c r="M19" s="3">
        <v>52</v>
      </c>
      <c r="N19" s="3">
        <v>42</v>
      </c>
      <c r="O19" s="3">
        <f t="shared" si="1"/>
        <v>139</v>
      </c>
      <c r="P19" s="3">
        <f t="shared" si="0"/>
        <v>46.3333333333333</v>
      </c>
    </row>
    <row r="20" s="1" customFormat="1" spans="11:19">
      <c r="K20" s="2" t="s">
        <v>31</v>
      </c>
      <c r="L20" s="3">
        <v>76</v>
      </c>
      <c r="M20" s="3">
        <v>55</v>
      </c>
      <c r="N20" s="3">
        <v>45</v>
      </c>
      <c r="O20" s="3">
        <f t="shared" si="1"/>
        <v>176</v>
      </c>
      <c r="P20" s="3">
        <f t="shared" si="0"/>
        <v>58.6666666666667</v>
      </c>
      <c r="S20" s="9" t="s">
        <v>32</v>
      </c>
    </row>
    <row r="21" s="1" customFormat="1" spans="11:26">
      <c r="K21" s="2" t="s">
        <v>33</v>
      </c>
      <c r="L21" s="3">
        <v>55</v>
      </c>
      <c r="M21" s="3">
        <v>57</v>
      </c>
      <c r="N21" s="3">
        <v>53</v>
      </c>
      <c r="O21" s="3">
        <f t="shared" si="1"/>
        <v>165</v>
      </c>
      <c r="P21" s="3">
        <f t="shared" si="0"/>
        <v>55</v>
      </c>
      <c r="S21" s="2" t="s">
        <v>34</v>
      </c>
      <c r="T21" s="2" t="s">
        <v>35</v>
      </c>
      <c r="U21" s="2" t="s">
        <v>36</v>
      </c>
      <c r="V21" s="2" t="s">
        <v>37</v>
      </c>
      <c r="W21" s="2" t="s">
        <v>38</v>
      </c>
      <c r="X21" s="2" t="s">
        <v>39</v>
      </c>
      <c r="Y21" s="2"/>
      <c r="Z21" s="2" t="s">
        <v>40</v>
      </c>
    </row>
    <row r="22" s="1" customFormat="1" spans="11:26">
      <c r="K22" s="2" t="s">
        <v>41</v>
      </c>
      <c r="L22" s="3">
        <v>41</v>
      </c>
      <c r="M22" s="3">
        <v>35</v>
      </c>
      <c r="N22" s="3">
        <v>31</v>
      </c>
      <c r="O22" s="3">
        <f t="shared" si="1"/>
        <v>107</v>
      </c>
      <c r="P22" s="3">
        <f t="shared" si="0"/>
        <v>35.6666666666667</v>
      </c>
      <c r="S22" s="2"/>
      <c r="T22" s="2"/>
      <c r="U22" s="2"/>
      <c r="V22" s="2"/>
      <c r="W22" s="2"/>
      <c r="X22" s="10">
        <v>0.05</v>
      </c>
      <c r="Y22" s="10">
        <v>0.01</v>
      </c>
      <c r="Z22" s="2"/>
    </row>
    <row r="23" s="1" customFormat="1" spans="11:26">
      <c r="K23" s="2" t="s">
        <v>42</v>
      </c>
      <c r="L23" s="3">
        <v>39</v>
      </c>
      <c r="M23" s="3">
        <v>47</v>
      </c>
      <c r="N23" s="3">
        <v>33</v>
      </c>
      <c r="O23" s="3">
        <f t="shared" si="1"/>
        <v>119</v>
      </c>
      <c r="P23" s="3">
        <f t="shared" si="0"/>
        <v>39.6666666666667</v>
      </c>
      <c r="S23" s="2" t="s">
        <v>2</v>
      </c>
      <c r="T23" s="2">
        <f>3-1</f>
        <v>2</v>
      </c>
      <c r="U23" s="5">
        <f>(SUMSQ(L32:N32)/25)-T17</f>
        <v>255.919999999984</v>
      </c>
      <c r="V23" s="5">
        <f t="shared" ref="V23:V27" si="11">U23/T23</f>
        <v>127.959999999992</v>
      </c>
      <c r="W23" s="5">
        <f t="shared" ref="W23:W26" si="12">V23/$V$27</f>
        <v>3.87574880527671</v>
      </c>
      <c r="X23" s="5">
        <v>3.1907273359285</v>
      </c>
      <c r="Y23" s="5">
        <v>5.07666380708612</v>
      </c>
      <c r="Z23" s="2" t="s">
        <v>68</v>
      </c>
    </row>
    <row r="24" s="1" customFormat="1" spans="11:26">
      <c r="K24" s="2" t="s">
        <v>44</v>
      </c>
      <c r="L24" s="3">
        <v>38</v>
      </c>
      <c r="M24" s="3">
        <v>50</v>
      </c>
      <c r="N24" s="3">
        <v>48</v>
      </c>
      <c r="O24" s="3">
        <f t="shared" si="1"/>
        <v>136</v>
      </c>
      <c r="P24" s="3">
        <f t="shared" si="0"/>
        <v>45.3333333333333</v>
      </c>
      <c r="S24" s="2" t="s">
        <v>45</v>
      </c>
      <c r="T24" s="2">
        <f>5-1</f>
        <v>4</v>
      </c>
      <c r="U24" s="5">
        <f>(SUMSQ(T13:X13)/15)-T17</f>
        <v>499.386666666658</v>
      </c>
      <c r="V24" s="5">
        <f t="shared" si="11"/>
        <v>124.846666666665</v>
      </c>
      <c r="W24" s="5">
        <f t="shared" si="12"/>
        <v>3.78144982163282</v>
      </c>
      <c r="X24" s="5">
        <v>2.56524050847904</v>
      </c>
      <c r="Y24" s="5">
        <v>3.73741724260353</v>
      </c>
      <c r="Z24" s="2" t="s">
        <v>43</v>
      </c>
    </row>
    <row r="25" s="1" customFormat="1" spans="11:26">
      <c r="K25" s="2" t="s">
        <v>46</v>
      </c>
      <c r="L25" s="3">
        <v>55</v>
      </c>
      <c r="M25" s="3">
        <v>44</v>
      </c>
      <c r="N25" s="3">
        <v>45</v>
      </c>
      <c r="O25" s="3">
        <f t="shared" si="1"/>
        <v>144</v>
      </c>
      <c r="P25" s="3">
        <f t="shared" si="0"/>
        <v>48</v>
      </c>
      <c r="S25" s="2" t="s">
        <v>47</v>
      </c>
      <c r="T25" s="2">
        <f>5-1</f>
        <v>4</v>
      </c>
      <c r="U25" s="5">
        <f>(SUMSQ(Y8:Y12)/15)-T17</f>
        <v>1538.58666666667</v>
      </c>
      <c r="V25" s="5">
        <f t="shared" si="11"/>
        <v>384.646666666667</v>
      </c>
      <c r="W25" s="5">
        <f t="shared" si="12"/>
        <v>11.6504677929595</v>
      </c>
      <c r="X25" s="5">
        <v>2.56524050847904</v>
      </c>
      <c r="Y25" s="5">
        <v>3.73741724260353</v>
      </c>
      <c r="Z25" s="2" t="s">
        <v>43</v>
      </c>
    </row>
    <row r="26" s="1" customFormat="1" spans="11:26">
      <c r="K26" s="2" t="s">
        <v>48</v>
      </c>
      <c r="L26" s="3">
        <v>41</v>
      </c>
      <c r="M26" s="3">
        <v>42</v>
      </c>
      <c r="N26" s="3">
        <v>42</v>
      </c>
      <c r="O26" s="3">
        <f t="shared" si="1"/>
        <v>125</v>
      </c>
      <c r="P26" s="3">
        <f t="shared" si="0"/>
        <v>41.6666666666667</v>
      </c>
      <c r="S26" s="2" t="s">
        <v>49</v>
      </c>
      <c r="T26" s="2">
        <f>(5-1)*(5-1)</f>
        <v>16</v>
      </c>
      <c r="U26" s="5">
        <f>(SUMSQ(T8:X12)/3)-T17-U24-U25</f>
        <v>500.48000000001</v>
      </c>
      <c r="V26" s="5">
        <f t="shared" si="11"/>
        <v>31.2800000000007</v>
      </c>
      <c r="W26" s="5">
        <f t="shared" si="12"/>
        <v>0.947432186847966</v>
      </c>
      <c r="X26" s="5">
        <v>1.85916701285117</v>
      </c>
      <c r="Y26" s="5">
        <v>2.39851571226643</v>
      </c>
      <c r="Z26" s="2" t="s">
        <v>50</v>
      </c>
    </row>
    <row r="27" s="1" customFormat="1" spans="11:26">
      <c r="K27" s="2" t="s">
        <v>51</v>
      </c>
      <c r="L27" s="3">
        <v>36</v>
      </c>
      <c r="M27" s="3">
        <v>38</v>
      </c>
      <c r="N27" s="3">
        <v>28</v>
      </c>
      <c r="O27" s="3">
        <f t="shared" si="1"/>
        <v>102</v>
      </c>
      <c r="P27" s="3">
        <f t="shared" si="0"/>
        <v>34</v>
      </c>
      <c r="S27" s="2" t="s">
        <v>52</v>
      </c>
      <c r="T27" s="2">
        <f>((5*5)-1)*(3-1)</f>
        <v>48</v>
      </c>
      <c r="U27" s="5">
        <f>T18-U23-U24-U25-U26</f>
        <v>1584.74666666667</v>
      </c>
      <c r="V27" s="5">
        <f t="shared" si="11"/>
        <v>33.0155555555557</v>
      </c>
      <c r="W27" s="5"/>
      <c r="X27" s="5"/>
      <c r="Y27" s="5"/>
      <c r="Z27" s="4"/>
    </row>
    <row r="28" s="1" customFormat="1" spans="11:26">
      <c r="K28" s="2" t="s">
        <v>53</v>
      </c>
      <c r="L28" s="3">
        <v>41</v>
      </c>
      <c r="M28" s="3">
        <v>38</v>
      </c>
      <c r="N28" s="3">
        <v>40</v>
      </c>
      <c r="O28" s="3">
        <f t="shared" si="1"/>
        <v>119</v>
      </c>
      <c r="P28" s="3">
        <f t="shared" si="0"/>
        <v>39.6666666666667</v>
      </c>
      <c r="S28" s="2" t="s">
        <v>3</v>
      </c>
      <c r="T28" s="2">
        <f>(5*5*3)-1</f>
        <v>74</v>
      </c>
      <c r="U28" s="5">
        <f>T18</f>
        <v>4379.12</v>
      </c>
      <c r="V28" s="5"/>
      <c r="W28" s="5"/>
      <c r="X28" s="5"/>
      <c r="Y28" s="5"/>
      <c r="Z28" s="4"/>
    </row>
    <row r="29" s="1" customFormat="1" spans="11:16">
      <c r="K29" s="2" t="s">
        <v>54</v>
      </c>
      <c r="L29" s="3">
        <v>58</v>
      </c>
      <c r="M29" s="3">
        <v>55</v>
      </c>
      <c r="N29" s="3">
        <v>37</v>
      </c>
      <c r="O29" s="3">
        <f t="shared" si="1"/>
        <v>150</v>
      </c>
      <c r="P29" s="3">
        <f t="shared" si="0"/>
        <v>50</v>
      </c>
    </row>
    <row r="30" s="1" customFormat="1" spans="11:27">
      <c r="K30" s="2" t="s">
        <v>55</v>
      </c>
      <c r="L30" s="3">
        <v>44</v>
      </c>
      <c r="M30" s="3">
        <v>55</v>
      </c>
      <c r="N30" s="3">
        <v>42</v>
      </c>
      <c r="O30" s="3">
        <f t="shared" si="1"/>
        <v>141</v>
      </c>
      <c r="P30" s="3">
        <f t="shared" si="0"/>
        <v>47</v>
      </c>
      <c r="Y30" s="14" t="s">
        <v>56</v>
      </c>
      <c r="Z30" s="15">
        <f>(SQRT(V27)/P32)*100</f>
        <v>13.276147006342</v>
      </c>
      <c r="AA30" t="s">
        <v>57</v>
      </c>
    </row>
    <row r="31" s="1" customFormat="1" spans="11:19">
      <c r="K31" s="2" t="s">
        <v>58</v>
      </c>
      <c r="L31" s="3">
        <v>47</v>
      </c>
      <c r="M31" s="3">
        <v>41</v>
      </c>
      <c r="N31" s="3">
        <v>52</v>
      </c>
      <c r="O31" s="3">
        <f t="shared" si="1"/>
        <v>140</v>
      </c>
      <c r="P31" s="3">
        <f t="shared" si="0"/>
        <v>46.6666666666667</v>
      </c>
      <c r="S31" s="6" t="s">
        <v>59</v>
      </c>
    </row>
    <row r="32" s="1" customFormat="1" spans="11:20">
      <c r="K32" s="2" t="s">
        <v>3</v>
      </c>
      <c r="L32" s="3">
        <f t="shared" ref="L32:O32" si="13">SUM(L7:L31)</f>
        <v>1109</v>
      </c>
      <c r="M32" s="3">
        <f t="shared" si="13"/>
        <v>1120</v>
      </c>
      <c r="N32" s="3">
        <f t="shared" si="13"/>
        <v>1017</v>
      </c>
      <c r="O32" s="3">
        <f t="shared" si="13"/>
        <v>3246</v>
      </c>
      <c r="P32" s="4">
        <f>AVERAGE(P7:P31)</f>
        <v>43.28</v>
      </c>
      <c r="S32" s="6" t="s">
        <v>60</v>
      </c>
      <c r="T32" s="11">
        <f>SQRT(V27/15)</f>
        <v>1.48358924134581</v>
      </c>
    </row>
    <row r="33" s="1" customFormat="1" spans="20:23">
      <c r="T33" s="9">
        <v>2</v>
      </c>
      <c r="U33" s="9">
        <v>3</v>
      </c>
      <c r="V33" s="9">
        <v>4</v>
      </c>
      <c r="W33" s="9">
        <v>5</v>
      </c>
    </row>
    <row r="34" s="1" customFormat="1" spans="19:23">
      <c r="S34" s="1" t="s">
        <v>61</v>
      </c>
      <c r="T34" s="11">
        <v>2.843</v>
      </c>
      <c r="U34" s="11">
        <v>2.991</v>
      </c>
      <c r="V34" s="11">
        <v>3.087</v>
      </c>
      <c r="W34" s="11">
        <v>3.157</v>
      </c>
    </row>
    <row r="35" s="1" customFormat="1" spans="19:23">
      <c r="S35" s="1" t="s">
        <v>62</v>
      </c>
      <c r="T35" s="11">
        <f t="shared" ref="T35:W35" si="14">$T$32*T34</f>
        <v>4.21784421314615</v>
      </c>
      <c r="U35" s="11">
        <f t="shared" si="14"/>
        <v>4.43741542086533</v>
      </c>
      <c r="V35" s="11">
        <f t="shared" si="14"/>
        <v>4.57983998803453</v>
      </c>
      <c r="W35" s="11">
        <f t="shared" si="14"/>
        <v>4.68369123492873</v>
      </c>
    </row>
    <row r="37" s="1" customFormat="1" spans="19:22">
      <c r="S37" s="2" t="s">
        <v>1</v>
      </c>
      <c r="T37" s="2" t="s">
        <v>4</v>
      </c>
      <c r="U37" s="2" t="s">
        <v>63</v>
      </c>
      <c r="V37" s="1" t="s">
        <v>64</v>
      </c>
    </row>
    <row r="38" s="1" customFormat="1" spans="19:22">
      <c r="S38" s="2" t="s">
        <v>69</v>
      </c>
      <c r="T38" s="5"/>
      <c r="U38" s="2"/>
      <c r="V38" s="8"/>
    </row>
    <row r="39" s="1" customFormat="1" spans="19:22">
      <c r="S39" s="2" t="s">
        <v>8</v>
      </c>
      <c r="T39" s="5"/>
      <c r="U39" s="2"/>
      <c r="V39" s="8"/>
    </row>
    <row r="40" s="1" customFormat="1" spans="19:22">
      <c r="S40" s="2" t="s">
        <v>9</v>
      </c>
      <c r="T40" s="5"/>
      <c r="U40" s="2"/>
      <c r="V40" s="8"/>
    </row>
    <row r="41" s="1" customFormat="1" spans="19:22">
      <c r="S41" s="2" t="s">
        <v>10</v>
      </c>
      <c r="T41" s="5"/>
      <c r="U41" s="2"/>
      <c r="V41" s="8"/>
    </row>
    <row r="42" s="1" customFormat="1" spans="19:21">
      <c r="S42" s="2" t="s">
        <v>11</v>
      </c>
      <c r="T42" s="5"/>
      <c r="U42" s="2"/>
    </row>
    <row r="45" s="1" customFormat="1" spans="19:19">
      <c r="S45" s="6" t="s">
        <v>65</v>
      </c>
    </row>
    <row r="46" s="1" customFormat="1" spans="19:20">
      <c r="S46" s="6" t="s">
        <v>60</v>
      </c>
      <c r="T46" s="11">
        <f>SQRT(V41/15)</f>
        <v>0</v>
      </c>
    </row>
    <row r="47" s="1" customFormat="1" spans="20:23">
      <c r="T47" s="9">
        <v>2</v>
      </c>
      <c r="U47" s="9">
        <v>3</v>
      </c>
      <c r="V47" s="9">
        <v>4</v>
      </c>
      <c r="W47" s="9">
        <v>5</v>
      </c>
    </row>
    <row r="48" s="1" customFormat="1" spans="19:23">
      <c r="S48" s="1" t="s">
        <v>61</v>
      </c>
      <c r="T48" s="11">
        <v>2.843</v>
      </c>
      <c r="U48" s="11">
        <v>2.991</v>
      </c>
      <c r="V48" s="11">
        <v>3.087</v>
      </c>
      <c r="W48" s="11">
        <v>3.157</v>
      </c>
    </row>
    <row r="49" s="1" customFormat="1" spans="19:23">
      <c r="S49" s="1" t="s">
        <v>62</v>
      </c>
      <c r="T49" s="11">
        <f t="shared" ref="T49:W49" si="15">$T$32*T48</f>
        <v>4.21784421314615</v>
      </c>
      <c r="U49" s="11">
        <f t="shared" si="15"/>
        <v>4.43741542086533</v>
      </c>
      <c r="V49" s="11">
        <f t="shared" si="15"/>
        <v>4.57983998803453</v>
      </c>
      <c r="W49" s="11">
        <f t="shared" si="15"/>
        <v>4.68369123492873</v>
      </c>
    </row>
    <row r="51" s="1" customFormat="1" spans="19:22">
      <c r="S51" s="2" t="s">
        <v>1</v>
      </c>
      <c r="T51" s="2" t="s">
        <v>4</v>
      </c>
      <c r="U51" s="2" t="s">
        <v>63</v>
      </c>
      <c r="V51" s="1" t="s">
        <v>64</v>
      </c>
    </row>
    <row r="52" s="1" customFormat="1" spans="19:22">
      <c r="S52" s="2" t="s">
        <v>13</v>
      </c>
      <c r="T52" s="5"/>
      <c r="U52" s="2"/>
      <c r="V52" s="8"/>
    </row>
    <row r="53" s="1" customFormat="1" spans="19:22">
      <c r="S53" s="2" t="s">
        <v>70</v>
      </c>
      <c r="T53" s="5"/>
      <c r="U53" s="2"/>
      <c r="V53" s="8"/>
    </row>
    <row r="54" s="1" customFormat="1" spans="19:22">
      <c r="S54" s="2" t="s">
        <v>17</v>
      </c>
      <c r="T54" s="5"/>
      <c r="U54" s="2"/>
      <c r="V54" s="8"/>
    </row>
    <row r="55" s="1" customFormat="1" spans="19:22">
      <c r="S55" s="2" t="s">
        <v>19</v>
      </c>
      <c r="T55" s="5"/>
      <c r="U55" s="2"/>
      <c r="V55" s="8"/>
    </row>
    <row r="56" s="1" customFormat="1" spans="19:22">
      <c r="S56" s="2" t="s">
        <v>21</v>
      </c>
      <c r="T56" s="5"/>
      <c r="U56" s="2"/>
      <c r="V56" s="8"/>
    </row>
    <row r="58" s="1" customFormat="1" spans="19:19">
      <c r="S58" s="12" t="s">
        <v>71</v>
      </c>
    </row>
    <row r="59" s="1" customFormat="1" spans="19:20">
      <c r="S59" s="6" t="s">
        <v>60</v>
      </c>
      <c r="T59" s="13">
        <f>SQRT(V27/3)</f>
        <v>3.31740639433658</v>
      </c>
    </row>
    <row r="60" s="1" customFormat="1" spans="20:38">
      <c r="T60" s="9">
        <v>2</v>
      </c>
      <c r="U60" s="9">
        <v>3</v>
      </c>
      <c r="V60" s="9">
        <v>4</v>
      </c>
      <c r="W60" s="9">
        <v>5</v>
      </c>
      <c r="X60" s="9">
        <v>6</v>
      </c>
      <c r="Y60" s="9">
        <v>7</v>
      </c>
      <c r="Z60" s="9">
        <v>8</v>
      </c>
      <c r="AA60" s="9">
        <v>9</v>
      </c>
      <c r="AB60" s="9">
        <v>10</v>
      </c>
      <c r="AC60" s="9">
        <v>11</v>
      </c>
      <c r="AD60" s="9">
        <v>12</v>
      </c>
      <c r="AE60" s="9">
        <v>13</v>
      </c>
      <c r="AF60" s="9">
        <v>14</v>
      </c>
      <c r="AG60" s="9">
        <v>15</v>
      </c>
      <c r="AH60" s="9">
        <v>16</v>
      </c>
      <c r="AI60" s="9">
        <v>17</v>
      </c>
      <c r="AJ60" s="9">
        <v>18</v>
      </c>
      <c r="AK60" s="9">
        <v>19</v>
      </c>
      <c r="AL60" s="9">
        <v>20</v>
      </c>
    </row>
    <row r="61" s="1" customFormat="1" spans="19:38">
      <c r="S61" s="12" t="s">
        <v>61</v>
      </c>
      <c r="T61" s="9">
        <v>2.843</v>
      </c>
      <c r="U61" s="9">
        <v>2.991</v>
      </c>
      <c r="V61" s="9">
        <v>3.087</v>
      </c>
      <c r="W61" s="9">
        <v>3.157</v>
      </c>
      <c r="X61" s="9">
        <v>3.211</v>
      </c>
      <c r="Y61" s="9">
        <v>3.253</v>
      </c>
      <c r="Z61" s="9">
        <v>3.288</v>
      </c>
      <c r="AA61" s="9">
        <v>3.318</v>
      </c>
      <c r="AB61" s="9">
        <v>3.342</v>
      </c>
      <c r="AC61" s="9">
        <v>3.363</v>
      </c>
      <c r="AD61" s="9">
        <v>3.382</v>
      </c>
      <c r="AE61" s="9">
        <v>3.398</v>
      </c>
      <c r="AF61" s="9">
        <v>3.412</v>
      </c>
      <c r="AG61" s="9">
        <v>3.424</v>
      </c>
      <c r="AH61" s="9">
        <v>3.435</v>
      </c>
      <c r="AI61" s="9">
        <v>3.445</v>
      </c>
      <c r="AJ61" s="9">
        <v>3.453</v>
      </c>
      <c r="AK61" s="9">
        <v>3.461</v>
      </c>
      <c r="AL61" s="9">
        <v>3.468</v>
      </c>
    </row>
    <row r="62" s="1" customFormat="1" spans="19:38">
      <c r="S62" s="12" t="s">
        <v>62</v>
      </c>
      <c r="T62" s="13">
        <f t="shared" ref="T62:AL62" si="16">$T$59*T61</f>
        <v>9.4313863790989</v>
      </c>
      <c r="U62" s="13">
        <f t="shared" si="16"/>
        <v>9.92236252546071</v>
      </c>
      <c r="V62" s="13">
        <f t="shared" si="16"/>
        <v>10.240833539317</v>
      </c>
      <c r="W62" s="13">
        <f t="shared" si="16"/>
        <v>10.4730519869206</v>
      </c>
      <c r="X62" s="13">
        <f t="shared" si="16"/>
        <v>10.6521919322148</v>
      </c>
      <c r="Y62" s="13">
        <f t="shared" si="16"/>
        <v>10.7915230007769</v>
      </c>
      <c r="Z62" s="13">
        <f t="shared" si="16"/>
        <v>10.9076322245787</v>
      </c>
      <c r="AA62" s="13">
        <f t="shared" si="16"/>
        <v>11.0071544164088</v>
      </c>
      <c r="AB62" s="13">
        <f t="shared" si="16"/>
        <v>11.0867721698729</v>
      </c>
      <c r="AC62" s="13">
        <f t="shared" si="16"/>
        <v>11.1564377041539</v>
      </c>
      <c r="AD62" s="13">
        <f t="shared" si="16"/>
        <v>11.2194684256463</v>
      </c>
      <c r="AE62" s="13">
        <f t="shared" si="16"/>
        <v>11.2725469279557</v>
      </c>
      <c r="AF62" s="13">
        <f t="shared" si="16"/>
        <v>11.3189906174764</v>
      </c>
      <c r="AG62" s="13">
        <f t="shared" si="16"/>
        <v>11.3587994942085</v>
      </c>
      <c r="AH62" s="13">
        <f t="shared" si="16"/>
        <v>11.3952909645462</v>
      </c>
      <c r="AI62" s="13">
        <f t="shared" si="16"/>
        <v>11.4284650284895</v>
      </c>
      <c r="AJ62" s="13">
        <f t="shared" si="16"/>
        <v>11.4550042796442</v>
      </c>
      <c r="AK62" s="13">
        <f t="shared" si="16"/>
        <v>11.4815435307989</v>
      </c>
      <c r="AL62" s="13">
        <f t="shared" si="16"/>
        <v>11.5047653755593</v>
      </c>
    </row>
    <row r="64" s="1" customFormat="1" spans="19:22">
      <c r="S64" s="2" t="s">
        <v>1</v>
      </c>
      <c r="T64" s="2" t="s">
        <v>4</v>
      </c>
      <c r="U64" s="2" t="s">
        <v>63</v>
      </c>
      <c r="V64" s="1" t="s">
        <v>64</v>
      </c>
    </row>
    <row r="65" s="1" customFormat="1" spans="19:22">
      <c r="S65" s="2" t="s">
        <v>6</v>
      </c>
      <c r="T65" s="3"/>
      <c r="U65" s="2"/>
      <c r="V65" s="8"/>
    </row>
    <row r="66" s="1" customFormat="1" spans="19:21">
      <c r="S66" s="2" t="s">
        <v>51</v>
      </c>
      <c r="T66" s="3"/>
      <c r="U66" s="2"/>
    </row>
    <row r="67" s="1" customFormat="1" spans="19:21">
      <c r="S67" s="2" t="s">
        <v>41</v>
      </c>
      <c r="T67" s="3"/>
      <c r="U67" s="2"/>
    </row>
    <row r="68" s="1" customFormat="1" spans="19:22">
      <c r="S68" s="2" t="s">
        <v>12</v>
      </c>
      <c r="T68" s="3"/>
      <c r="U68" s="2"/>
      <c r="V68" s="11"/>
    </row>
    <row r="69" s="1" customFormat="1" spans="19:21">
      <c r="S69" s="2" t="s">
        <v>20</v>
      </c>
      <c r="T69" s="3"/>
      <c r="U69" s="2"/>
    </row>
    <row r="70" s="1" customFormat="1" spans="19:21">
      <c r="S70" s="2" t="s">
        <v>26</v>
      </c>
      <c r="T70" s="3"/>
      <c r="U70" s="2"/>
    </row>
    <row r="71" s="1" customFormat="1" spans="19:21">
      <c r="S71" s="2" t="s">
        <v>22</v>
      </c>
      <c r="T71" s="3"/>
      <c r="U71" s="2"/>
    </row>
    <row r="72" s="1" customFormat="1" spans="19:21">
      <c r="S72" s="2" t="s">
        <v>42</v>
      </c>
      <c r="T72" s="3"/>
      <c r="U72" s="2"/>
    </row>
    <row r="73" s="1" customFormat="1" spans="19:21">
      <c r="S73" s="2" t="s">
        <v>53</v>
      </c>
      <c r="T73" s="3"/>
      <c r="U73" s="2"/>
    </row>
    <row r="74" s="1" customFormat="1" spans="19:21">
      <c r="S74" s="2" t="s">
        <v>28</v>
      </c>
      <c r="T74" s="3"/>
      <c r="U74" s="2"/>
    </row>
    <row r="75" s="1" customFormat="1" spans="19:21">
      <c r="S75" s="2" t="s">
        <v>14</v>
      </c>
      <c r="T75" s="3"/>
      <c r="U75" s="2"/>
    </row>
    <row r="76" s="1" customFormat="1" spans="19:21">
      <c r="S76" s="2" t="s">
        <v>48</v>
      </c>
      <c r="T76" s="3"/>
      <c r="U76" s="2"/>
    </row>
    <row r="77" s="1" customFormat="1" spans="19:22">
      <c r="S77" s="2" t="s">
        <v>30</v>
      </c>
      <c r="T77" s="3"/>
      <c r="U77" s="2"/>
      <c r="V77" s="16"/>
    </row>
    <row r="78" s="1" customFormat="1" spans="19:21">
      <c r="S78" s="2" t="s">
        <v>16</v>
      </c>
      <c r="T78" s="3"/>
      <c r="U78" s="2"/>
    </row>
    <row r="79" s="1" customFormat="1" spans="19:22">
      <c r="S79" s="2" t="s">
        <v>25</v>
      </c>
      <c r="T79" s="3"/>
      <c r="U79" s="2"/>
      <c r="V79" s="8"/>
    </row>
    <row r="80" s="1" customFormat="1" spans="19:22">
      <c r="S80" s="2" t="s">
        <v>18</v>
      </c>
      <c r="T80" s="3"/>
      <c r="U80" s="2"/>
      <c r="V80" s="16"/>
    </row>
    <row r="81" s="1" customFormat="1" spans="19:21">
      <c r="S81" s="2" t="s">
        <v>24</v>
      </c>
      <c r="T81" s="3"/>
      <c r="U81" s="2"/>
    </row>
    <row r="82" s="1" customFormat="1" spans="19:21">
      <c r="S82" s="2" t="s">
        <v>44</v>
      </c>
      <c r="T82" s="3"/>
      <c r="U82" s="2"/>
    </row>
    <row r="83" s="1" customFormat="1" spans="19:21">
      <c r="S83" s="2" t="s">
        <v>23</v>
      </c>
      <c r="T83" s="3"/>
      <c r="U83" s="2"/>
    </row>
    <row r="84" s="1" customFormat="1" spans="19:21">
      <c r="S84" s="2" t="s">
        <v>58</v>
      </c>
      <c r="T84" s="3"/>
      <c r="U84" s="2"/>
    </row>
    <row r="85" s="1" customFormat="1" spans="19:22">
      <c r="S85" s="2" t="s">
        <v>55</v>
      </c>
      <c r="T85" s="3"/>
      <c r="U85" s="2"/>
      <c r="V85" s="16"/>
    </row>
    <row r="86" s="1" customFormat="1" spans="19:21">
      <c r="S86" s="2" t="s">
        <v>46</v>
      </c>
      <c r="T86" s="3"/>
      <c r="U86" s="2"/>
    </row>
    <row r="87" s="1" customFormat="1" spans="19:21">
      <c r="S87" s="2" t="s">
        <v>54</v>
      </c>
      <c r="T87" s="3"/>
      <c r="U87" s="2"/>
    </row>
    <row r="88" s="1" customFormat="1" spans="19:22">
      <c r="S88" s="2" t="s">
        <v>33</v>
      </c>
      <c r="T88" s="3"/>
      <c r="U88" s="2"/>
      <c r="V88" s="13"/>
    </row>
    <row r="89" s="1" customFormat="1" spans="19:21">
      <c r="S89" s="2" t="s">
        <v>31</v>
      </c>
      <c r="T89" s="3"/>
      <c r="U89" s="2"/>
    </row>
  </sheetData>
  <sortState ref="S38:V42">
    <sortCondition ref="T38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70" zoomScaleNormal="70" topLeftCell="E1" workbookViewId="0">
      <selection activeCell="L7" sqref="L7:N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6</v>
      </c>
      <c r="L7" s="3">
        <v>51</v>
      </c>
      <c r="M7" s="3">
        <v>48</v>
      </c>
      <c r="N7" s="3">
        <v>48</v>
      </c>
      <c r="O7" s="3">
        <f t="shared" ref="O7:O31" si="0">SUM(L7:N7)</f>
        <v>147</v>
      </c>
      <c r="P7" s="3">
        <f t="shared" ref="P7:P31" si="1">AVERAGE(L7:N7)</f>
        <v>49</v>
      </c>
      <c r="S7" s="2"/>
      <c r="T7" s="2" t="s">
        <v>7</v>
      </c>
      <c r="U7" s="2" t="s">
        <v>8</v>
      </c>
      <c r="V7" s="2" t="s">
        <v>9</v>
      </c>
      <c r="W7" s="2" t="s">
        <v>10</v>
      </c>
      <c r="X7" s="2" t="s">
        <v>11</v>
      </c>
      <c r="Y7" s="2" t="s">
        <v>3</v>
      </c>
      <c r="Z7" s="2" t="s">
        <v>4</v>
      </c>
    </row>
    <row r="8" s="1" customFormat="1" spans="11:26">
      <c r="K8" s="2" t="s">
        <v>12</v>
      </c>
      <c r="L8" s="3">
        <v>49</v>
      </c>
      <c r="M8" s="3">
        <v>50</v>
      </c>
      <c r="N8" s="3">
        <v>56</v>
      </c>
      <c r="O8" s="3">
        <f t="shared" si="0"/>
        <v>155</v>
      </c>
      <c r="P8" s="3">
        <f t="shared" si="1"/>
        <v>51.6666666666667</v>
      </c>
      <c r="S8" s="2" t="s">
        <v>13</v>
      </c>
      <c r="T8" s="3">
        <f t="shared" ref="T8:T12" si="2">O7</f>
        <v>147</v>
      </c>
      <c r="U8" s="3">
        <f>O12</f>
        <v>153</v>
      </c>
      <c r="V8" s="3">
        <f t="shared" ref="V8:V12" si="3">O17</f>
        <v>152</v>
      </c>
      <c r="W8" s="3">
        <f t="shared" ref="W8:W12" si="4">O22</f>
        <v>151</v>
      </c>
      <c r="X8" s="3">
        <f t="shared" ref="X8:X12" si="5">O27</f>
        <v>148</v>
      </c>
      <c r="Y8" s="3">
        <f t="shared" ref="Y8:Y12" si="6">SUM(T8:X8)</f>
        <v>751</v>
      </c>
      <c r="Z8" s="5">
        <f t="shared" ref="Z8:Z12" si="7">Y8/15</f>
        <v>50.0666666666667</v>
      </c>
    </row>
    <row r="9" s="1" customFormat="1" spans="11:26">
      <c r="K9" s="2" t="s">
        <v>14</v>
      </c>
      <c r="L9" s="3">
        <v>50</v>
      </c>
      <c r="M9" s="3">
        <v>52</v>
      </c>
      <c r="N9" s="3">
        <v>60</v>
      </c>
      <c r="O9" s="3">
        <f t="shared" si="0"/>
        <v>162</v>
      </c>
      <c r="P9" s="3">
        <f t="shared" si="1"/>
        <v>54</v>
      </c>
      <c r="S9" s="2" t="s">
        <v>15</v>
      </c>
      <c r="T9" s="3">
        <f t="shared" si="2"/>
        <v>155</v>
      </c>
      <c r="U9" s="3">
        <f t="shared" ref="U8:U12" si="8">O13</f>
        <v>161</v>
      </c>
      <c r="V9" s="3">
        <f t="shared" si="3"/>
        <v>161</v>
      </c>
      <c r="W9" s="3">
        <f t="shared" si="4"/>
        <v>158</v>
      </c>
      <c r="X9" s="3">
        <f t="shared" si="5"/>
        <v>160</v>
      </c>
      <c r="Y9" s="3">
        <f t="shared" si="6"/>
        <v>795</v>
      </c>
      <c r="Z9" s="5">
        <f t="shared" si="7"/>
        <v>53</v>
      </c>
    </row>
    <row r="10" s="1" customFormat="1" spans="11:26">
      <c r="K10" s="2" t="s">
        <v>16</v>
      </c>
      <c r="L10" s="3">
        <v>53</v>
      </c>
      <c r="M10" s="3">
        <v>57</v>
      </c>
      <c r="N10" s="3">
        <v>55</v>
      </c>
      <c r="O10" s="3">
        <f t="shared" si="0"/>
        <v>165</v>
      </c>
      <c r="P10" s="3">
        <f t="shared" si="1"/>
        <v>55</v>
      </c>
      <c r="S10" s="2" t="s">
        <v>17</v>
      </c>
      <c r="T10" s="3">
        <f t="shared" si="2"/>
        <v>162</v>
      </c>
      <c r="U10" s="3">
        <f t="shared" si="8"/>
        <v>171</v>
      </c>
      <c r="V10" s="3">
        <f t="shared" si="3"/>
        <v>165</v>
      </c>
      <c r="W10" s="3">
        <f t="shared" si="4"/>
        <v>171</v>
      </c>
      <c r="X10" s="3">
        <f t="shared" si="5"/>
        <v>176</v>
      </c>
      <c r="Y10" s="3">
        <f t="shared" si="6"/>
        <v>845</v>
      </c>
      <c r="Z10" s="5">
        <f t="shared" si="7"/>
        <v>56.3333333333333</v>
      </c>
    </row>
    <row r="11" s="1" customFormat="1" spans="11:26">
      <c r="K11" s="2" t="s">
        <v>18</v>
      </c>
      <c r="L11" s="3">
        <v>53</v>
      </c>
      <c r="M11" s="3">
        <v>56</v>
      </c>
      <c r="N11" s="3">
        <v>58</v>
      </c>
      <c r="O11" s="3">
        <f t="shared" si="0"/>
        <v>167</v>
      </c>
      <c r="P11" s="3">
        <f t="shared" si="1"/>
        <v>55.6666666666667</v>
      </c>
      <c r="S11" s="2" t="s">
        <v>19</v>
      </c>
      <c r="T11" s="3">
        <f t="shared" si="2"/>
        <v>165</v>
      </c>
      <c r="U11" s="3">
        <f t="shared" si="8"/>
        <v>169</v>
      </c>
      <c r="V11" s="3">
        <f t="shared" si="3"/>
        <v>216</v>
      </c>
      <c r="W11" s="3">
        <f t="shared" si="4"/>
        <v>179</v>
      </c>
      <c r="X11" s="3">
        <f t="shared" si="5"/>
        <v>179</v>
      </c>
      <c r="Y11" s="3">
        <f t="shared" si="6"/>
        <v>908</v>
      </c>
      <c r="Z11" s="5">
        <f t="shared" si="7"/>
        <v>60.5333333333333</v>
      </c>
    </row>
    <row r="12" s="1" customFormat="1" spans="11:26">
      <c r="K12" s="2" t="s">
        <v>20</v>
      </c>
      <c r="L12" s="3">
        <v>52</v>
      </c>
      <c r="M12" s="3">
        <v>50</v>
      </c>
      <c r="N12" s="3">
        <v>51</v>
      </c>
      <c r="O12" s="3">
        <f t="shared" si="0"/>
        <v>153</v>
      </c>
      <c r="P12" s="3">
        <f t="shared" si="1"/>
        <v>51</v>
      </c>
      <c r="S12" s="2" t="s">
        <v>21</v>
      </c>
      <c r="T12" s="3">
        <f t="shared" si="2"/>
        <v>167</v>
      </c>
      <c r="U12" s="3">
        <f t="shared" si="8"/>
        <v>167</v>
      </c>
      <c r="V12" s="3">
        <f t="shared" si="3"/>
        <v>198</v>
      </c>
      <c r="W12" s="3">
        <f t="shared" si="4"/>
        <v>163</v>
      </c>
      <c r="X12" s="3">
        <f t="shared" si="5"/>
        <v>173</v>
      </c>
      <c r="Y12" s="3">
        <f t="shared" si="6"/>
        <v>868</v>
      </c>
      <c r="Z12" s="5">
        <f t="shared" si="7"/>
        <v>57.8666666666667</v>
      </c>
    </row>
    <row r="13" s="1" customFormat="1" spans="11:26">
      <c r="K13" s="2" t="s">
        <v>22</v>
      </c>
      <c r="L13" s="3">
        <v>48</v>
      </c>
      <c r="M13" s="3">
        <v>55</v>
      </c>
      <c r="N13" s="3">
        <v>58</v>
      </c>
      <c r="O13" s="3">
        <f t="shared" si="0"/>
        <v>161</v>
      </c>
      <c r="P13" s="3">
        <f t="shared" si="1"/>
        <v>53.6666666666667</v>
      </c>
      <c r="S13" s="2" t="s">
        <v>3</v>
      </c>
      <c r="T13" s="3">
        <f t="shared" ref="T13:Y13" si="9">SUM(T8:T12)</f>
        <v>796</v>
      </c>
      <c r="U13" s="3">
        <f t="shared" si="9"/>
        <v>821</v>
      </c>
      <c r="V13" s="3">
        <f t="shared" si="9"/>
        <v>892</v>
      </c>
      <c r="W13" s="3">
        <f t="shared" si="9"/>
        <v>822</v>
      </c>
      <c r="X13" s="3">
        <f t="shared" si="9"/>
        <v>836</v>
      </c>
      <c r="Y13" s="3">
        <f t="shared" si="9"/>
        <v>4167</v>
      </c>
      <c r="Z13" s="2"/>
    </row>
    <row r="14" s="1" customFormat="1" spans="11:26">
      <c r="K14" s="2" t="s">
        <v>23</v>
      </c>
      <c r="L14" s="3">
        <v>58</v>
      </c>
      <c r="M14" s="3">
        <v>58</v>
      </c>
      <c r="N14" s="3">
        <v>55</v>
      </c>
      <c r="O14" s="3">
        <f t="shared" si="0"/>
        <v>171</v>
      </c>
      <c r="P14" s="3">
        <f t="shared" si="1"/>
        <v>57</v>
      </c>
      <c r="S14" s="2" t="s">
        <v>4</v>
      </c>
      <c r="T14" s="5">
        <f t="shared" ref="T14:X14" si="10">T13/15</f>
        <v>53.0666666666667</v>
      </c>
      <c r="U14" s="5">
        <f t="shared" si="10"/>
        <v>54.7333333333333</v>
      </c>
      <c r="V14" s="5">
        <f t="shared" si="10"/>
        <v>59.4666666666667</v>
      </c>
      <c r="W14" s="5">
        <f t="shared" si="10"/>
        <v>54.8</v>
      </c>
      <c r="X14" s="5">
        <f t="shared" si="10"/>
        <v>55.7333333333333</v>
      </c>
      <c r="Y14" s="2"/>
      <c r="Z14" s="2"/>
    </row>
    <row r="15" s="1" customFormat="1" spans="11:16">
      <c r="K15" s="2" t="s">
        <v>24</v>
      </c>
      <c r="L15" s="3">
        <v>53</v>
      </c>
      <c r="M15" s="3">
        <v>56</v>
      </c>
      <c r="N15" s="3">
        <v>60</v>
      </c>
      <c r="O15" s="3">
        <f t="shared" si="0"/>
        <v>169</v>
      </c>
      <c r="P15" s="3">
        <f t="shared" si="1"/>
        <v>56.3333333333333</v>
      </c>
    </row>
    <row r="16" s="1" customFormat="1" spans="11:16">
      <c r="K16" s="2" t="s">
        <v>25</v>
      </c>
      <c r="L16" s="3">
        <v>52</v>
      </c>
      <c r="M16" s="3">
        <v>63</v>
      </c>
      <c r="N16" s="3">
        <v>52</v>
      </c>
      <c r="O16" s="3">
        <f t="shared" si="0"/>
        <v>167</v>
      </c>
      <c r="P16" s="3">
        <f t="shared" si="1"/>
        <v>55.6666666666667</v>
      </c>
    </row>
    <row r="17" s="1" customFormat="1" spans="11:20">
      <c r="K17" s="2" t="s">
        <v>26</v>
      </c>
      <c r="L17" s="3">
        <v>53</v>
      </c>
      <c r="M17" s="3">
        <v>55</v>
      </c>
      <c r="N17" s="3">
        <v>44</v>
      </c>
      <c r="O17" s="3">
        <f t="shared" si="0"/>
        <v>152</v>
      </c>
      <c r="P17" s="3">
        <f t="shared" si="1"/>
        <v>50.6666666666667</v>
      </c>
      <c r="S17" s="6" t="s">
        <v>27</v>
      </c>
      <c r="T17" s="8">
        <f>O32^2/(5*5*3)</f>
        <v>231518.52</v>
      </c>
    </row>
    <row r="18" s="1" customFormat="1" spans="11:20">
      <c r="K18" s="2" t="s">
        <v>28</v>
      </c>
      <c r="L18" s="3">
        <v>55</v>
      </c>
      <c r="M18" s="3">
        <v>51</v>
      </c>
      <c r="N18" s="3">
        <v>55</v>
      </c>
      <c r="O18" s="3">
        <f t="shared" si="0"/>
        <v>161</v>
      </c>
      <c r="P18" s="3">
        <f t="shared" si="1"/>
        <v>53.6666666666667</v>
      </c>
      <c r="S18" s="6" t="s">
        <v>29</v>
      </c>
      <c r="T18" s="8">
        <f>SUMSQ(L7:N31)-T17</f>
        <v>2836.48000000001</v>
      </c>
    </row>
    <row r="19" s="1" customFormat="1" spans="11:16">
      <c r="K19" s="2" t="s">
        <v>30</v>
      </c>
      <c r="L19" s="3">
        <v>56</v>
      </c>
      <c r="M19" s="3">
        <v>53</v>
      </c>
      <c r="N19" s="3">
        <v>56</v>
      </c>
      <c r="O19" s="3">
        <f t="shared" si="0"/>
        <v>165</v>
      </c>
      <c r="P19" s="3">
        <f t="shared" si="1"/>
        <v>55</v>
      </c>
    </row>
    <row r="20" s="1" customFormat="1" spans="11:19">
      <c r="K20" s="2" t="s">
        <v>31</v>
      </c>
      <c r="L20" s="3">
        <v>80</v>
      </c>
      <c r="M20" s="3">
        <v>68</v>
      </c>
      <c r="N20" s="3">
        <v>68</v>
      </c>
      <c r="O20" s="3">
        <f t="shared" si="0"/>
        <v>216</v>
      </c>
      <c r="P20" s="3">
        <f t="shared" si="1"/>
        <v>72</v>
      </c>
      <c r="S20" s="9" t="s">
        <v>32</v>
      </c>
    </row>
    <row r="21" s="1" customFormat="1" spans="11:26">
      <c r="K21" s="2" t="s">
        <v>33</v>
      </c>
      <c r="L21" s="3">
        <v>69</v>
      </c>
      <c r="M21" s="3">
        <v>66</v>
      </c>
      <c r="N21" s="3">
        <v>63</v>
      </c>
      <c r="O21" s="3">
        <f t="shared" si="0"/>
        <v>198</v>
      </c>
      <c r="P21" s="3">
        <f t="shared" si="1"/>
        <v>66</v>
      </c>
      <c r="S21" s="2" t="s">
        <v>34</v>
      </c>
      <c r="T21" s="2" t="s">
        <v>35</v>
      </c>
      <c r="U21" s="2" t="s">
        <v>36</v>
      </c>
      <c r="V21" s="2" t="s">
        <v>37</v>
      </c>
      <c r="W21" s="2" t="s">
        <v>38</v>
      </c>
      <c r="X21" s="2" t="s">
        <v>39</v>
      </c>
      <c r="Y21" s="2"/>
      <c r="Z21" s="2" t="s">
        <v>40</v>
      </c>
    </row>
    <row r="22" s="1" customFormat="1" spans="11:26">
      <c r="K22" s="2" t="s">
        <v>41</v>
      </c>
      <c r="L22" s="3">
        <v>48</v>
      </c>
      <c r="M22" s="3">
        <v>55</v>
      </c>
      <c r="N22" s="3">
        <v>48</v>
      </c>
      <c r="O22" s="3">
        <f t="shared" si="0"/>
        <v>151</v>
      </c>
      <c r="P22" s="3">
        <f t="shared" si="1"/>
        <v>50.3333333333333</v>
      </c>
      <c r="S22" s="2"/>
      <c r="T22" s="2"/>
      <c r="U22" s="2"/>
      <c r="V22" s="2"/>
      <c r="W22" s="2"/>
      <c r="X22" s="10">
        <v>0.05</v>
      </c>
      <c r="Y22" s="10">
        <v>0.01</v>
      </c>
      <c r="Z22" s="2"/>
    </row>
    <row r="23" s="1" customFormat="1" spans="11:26">
      <c r="K23" s="2" t="s">
        <v>42</v>
      </c>
      <c r="L23" s="3">
        <v>44</v>
      </c>
      <c r="M23" s="3">
        <v>63</v>
      </c>
      <c r="N23" s="3">
        <v>51</v>
      </c>
      <c r="O23" s="3">
        <f t="shared" si="0"/>
        <v>158</v>
      </c>
      <c r="P23" s="3">
        <f t="shared" si="1"/>
        <v>52.6666666666667</v>
      </c>
      <c r="S23" s="2" t="s">
        <v>2</v>
      </c>
      <c r="T23" s="2">
        <f>3-1</f>
        <v>2</v>
      </c>
      <c r="U23" s="5">
        <f>(SUMSQ(L32:N32)/25)-T17</f>
        <v>82.8800000000047</v>
      </c>
      <c r="V23" s="5">
        <f t="shared" ref="V23:V27" si="11">U23/T23</f>
        <v>41.4400000000023</v>
      </c>
      <c r="W23" s="5">
        <f t="shared" ref="W23:W26" si="12">V23/$V$27</f>
        <v>2.27123804884007</v>
      </c>
      <c r="X23" s="5">
        <v>3.1907273359285</v>
      </c>
      <c r="Y23" s="5">
        <v>5.07666380708612</v>
      </c>
      <c r="Z23" s="2" t="s">
        <v>68</v>
      </c>
    </row>
    <row r="24" s="1" customFormat="1" spans="11:26">
      <c r="K24" s="2" t="s">
        <v>44</v>
      </c>
      <c r="L24" s="3">
        <v>51</v>
      </c>
      <c r="M24" s="3">
        <v>58</v>
      </c>
      <c r="N24" s="3">
        <v>62</v>
      </c>
      <c r="O24" s="3">
        <f t="shared" si="0"/>
        <v>171</v>
      </c>
      <c r="P24" s="3">
        <f t="shared" si="1"/>
        <v>57</v>
      </c>
      <c r="S24" s="2" t="s">
        <v>45</v>
      </c>
      <c r="T24" s="2">
        <f>5-1</f>
        <v>4</v>
      </c>
      <c r="U24" s="5">
        <f>(SUMSQ(T13:X13)/15)-T17</f>
        <v>341.546666666691</v>
      </c>
      <c r="V24" s="5">
        <f t="shared" si="11"/>
        <v>85.3866666666727</v>
      </c>
      <c r="W24" s="5">
        <f t="shared" si="12"/>
        <v>4.67986115340154</v>
      </c>
      <c r="X24" s="5">
        <v>2.56524050847904</v>
      </c>
      <c r="Y24" s="5">
        <v>3.73741724260353</v>
      </c>
      <c r="Z24" s="2" t="s">
        <v>43</v>
      </c>
    </row>
    <row r="25" s="1" customFormat="1" spans="11:26">
      <c r="K25" s="2" t="s">
        <v>46</v>
      </c>
      <c r="L25" s="3">
        <v>59</v>
      </c>
      <c r="M25" s="3">
        <v>62</v>
      </c>
      <c r="N25" s="3">
        <v>58</v>
      </c>
      <c r="O25" s="3">
        <f t="shared" si="0"/>
        <v>179</v>
      </c>
      <c r="P25" s="3">
        <f t="shared" si="1"/>
        <v>59.6666666666667</v>
      </c>
      <c r="S25" s="2" t="s">
        <v>47</v>
      </c>
      <c r="T25" s="2">
        <f>5-1</f>
        <v>4</v>
      </c>
      <c r="U25" s="5">
        <f>(SUMSQ(Y8:Y12)/15)-T17</f>
        <v>1010.74666666667</v>
      </c>
      <c r="V25" s="5">
        <f t="shared" si="11"/>
        <v>252.686666666668</v>
      </c>
      <c r="W25" s="5">
        <f t="shared" si="12"/>
        <v>13.8492174654409</v>
      </c>
      <c r="X25" s="5">
        <v>2.56524050847904</v>
      </c>
      <c r="Y25" s="5">
        <v>3.73741724260353</v>
      </c>
      <c r="Z25" s="2" t="s">
        <v>43</v>
      </c>
    </row>
    <row r="26" s="1" customFormat="1" spans="11:26">
      <c r="K26" s="2" t="s">
        <v>48</v>
      </c>
      <c r="L26" s="3">
        <v>51</v>
      </c>
      <c r="M26" s="3">
        <v>57</v>
      </c>
      <c r="N26" s="3">
        <v>55</v>
      </c>
      <c r="O26" s="3">
        <f t="shared" si="0"/>
        <v>163</v>
      </c>
      <c r="P26" s="3">
        <f t="shared" si="1"/>
        <v>54.3333333333333</v>
      </c>
      <c r="S26" s="2" t="s">
        <v>49</v>
      </c>
      <c r="T26" s="2">
        <f>(5-1)*(5-1)</f>
        <v>16</v>
      </c>
      <c r="U26" s="5">
        <f>(SUMSQ(T8:X12)/3)-T17-U24-U25</f>
        <v>525.51999999999</v>
      </c>
      <c r="V26" s="5">
        <f t="shared" si="11"/>
        <v>32.8449999999993</v>
      </c>
      <c r="W26" s="5">
        <f t="shared" si="12"/>
        <v>1.80016442360392</v>
      </c>
      <c r="X26" s="5">
        <v>1.85916701285117</v>
      </c>
      <c r="Y26" s="5">
        <v>2.39851571226643</v>
      </c>
      <c r="Z26" s="2" t="s">
        <v>50</v>
      </c>
    </row>
    <row r="27" s="1" customFormat="1" spans="11:26">
      <c r="K27" s="2" t="s">
        <v>51</v>
      </c>
      <c r="L27" s="3">
        <v>49</v>
      </c>
      <c r="M27" s="3">
        <v>56</v>
      </c>
      <c r="N27" s="3">
        <v>43</v>
      </c>
      <c r="O27" s="3">
        <f t="shared" si="0"/>
        <v>148</v>
      </c>
      <c r="P27" s="3">
        <f t="shared" si="1"/>
        <v>49.3333333333333</v>
      </c>
      <c r="S27" s="2" t="s">
        <v>52</v>
      </c>
      <c r="T27" s="2">
        <f>((5*5)-1)*(3-1)</f>
        <v>48</v>
      </c>
      <c r="U27" s="5">
        <f>T18-U23-U24-U25-U26</f>
        <v>875.786666666652</v>
      </c>
      <c r="V27" s="5">
        <f t="shared" si="11"/>
        <v>18.2455555555553</v>
      </c>
      <c r="W27" s="5"/>
      <c r="X27" s="5"/>
      <c r="Y27" s="5"/>
      <c r="Z27" s="4"/>
    </row>
    <row r="28" s="1" customFormat="1" spans="11:26">
      <c r="K28" s="2" t="s">
        <v>53</v>
      </c>
      <c r="L28" s="3">
        <v>52</v>
      </c>
      <c r="M28" s="3">
        <v>58</v>
      </c>
      <c r="N28" s="3">
        <v>50</v>
      </c>
      <c r="O28" s="3">
        <f t="shared" si="0"/>
        <v>160</v>
      </c>
      <c r="P28" s="3">
        <f t="shared" si="1"/>
        <v>53.3333333333333</v>
      </c>
      <c r="S28" s="2" t="s">
        <v>3</v>
      </c>
      <c r="T28" s="2">
        <f>(5*5*3)-1</f>
        <v>74</v>
      </c>
      <c r="U28" s="5">
        <f>T18</f>
        <v>2836.48000000001</v>
      </c>
      <c r="V28" s="5"/>
      <c r="W28" s="5"/>
      <c r="X28" s="5"/>
      <c r="Y28" s="5"/>
      <c r="Z28" s="4"/>
    </row>
    <row r="29" s="1" customFormat="1" spans="11:16">
      <c r="K29" s="2" t="s">
        <v>54</v>
      </c>
      <c r="L29" s="3">
        <v>60</v>
      </c>
      <c r="M29" s="3">
        <v>60</v>
      </c>
      <c r="N29" s="3">
        <v>56</v>
      </c>
      <c r="O29" s="3">
        <f t="shared" si="0"/>
        <v>176</v>
      </c>
      <c r="P29" s="3">
        <f t="shared" si="1"/>
        <v>58.6666666666667</v>
      </c>
    </row>
    <row r="30" s="1" customFormat="1" spans="11:27">
      <c r="K30" s="2" t="s">
        <v>55</v>
      </c>
      <c r="L30" s="3">
        <v>59</v>
      </c>
      <c r="M30" s="3">
        <v>60</v>
      </c>
      <c r="N30" s="3">
        <v>60</v>
      </c>
      <c r="O30" s="3">
        <f t="shared" si="0"/>
        <v>179</v>
      </c>
      <c r="P30" s="3">
        <f t="shared" si="1"/>
        <v>59.6666666666667</v>
      </c>
      <c r="Y30" s="14" t="s">
        <v>56</v>
      </c>
      <c r="Z30" s="15">
        <f>(SQRT(V27)/P32)*100</f>
        <v>7.68805194043963</v>
      </c>
      <c r="AA30" t="s">
        <v>57</v>
      </c>
    </row>
    <row r="31" s="1" customFormat="1" spans="11:19">
      <c r="K31" s="2" t="s">
        <v>58</v>
      </c>
      <c r="L31" s="3">
        <v>54</v>
      </c>
      <c r="M31" s="3">
        <v>56</v>
      </c>
      <c r="N31" s="3">
        <v>63</v>
      </c>
      <c r="O31" s="3">
        <f t="shared" si="0"/>
        <v>173</v>
      </c>
      <c r="P31" s="3">
        <f t="shared" si="1"/>
        <v>57.6666666666667</v>
      </c>
      <c r="S31" s="6" t="s">
        <v>59</v>
      </c>
    </row>
    <row r="32" s="1" customFormat="1" spans="11:20">
      <c r="K32" s="2" t="s">
        <v>3</v>
      </c>
      <c r="L32" s="3">
        <f t="shared" ref="L32:O32" si="13">SUM(L7:L31)</f>
        <v>1359</v>
      </c>
      <c r="M32" s="3">
        <f t="shared" si="13"/>
        <v>1423</v>
      </c>
      <c r="N32" s="3">
        <f t="shared" si="13"/>
        <v>1385</v>
      </c>
      <c r="O32" s="3">
        <f t="shared" si="13"/>
        <v>4167</v>
      </c>
      <c r="P32" s="4">
        <f>AVERAGE(P7:P31)</f>
        <v>55.56</v>
      </c>
      <c r="S32" s="6" t="s">
        <v>60</v>
      </c>
      <c r="T32" s="11">
        <f>SQRT(V27/15)</f>
        <v>1.10289182169891</v>
      </c>
    </row>
    <row r="33" s="1" customFormat="1" spans="20:23">
      <c r="T33" s="9">
        <v>2</v>
      </c>
      <c r="U33" s="9">
        <v>3</v>
      </c>
      <c r="V33" s="9">
        <v>4</v>
      </c>
      <c r="W33" s="9">
        <v>5</v>
      </c>
    </row>
    <row r="34" s="1" customFormat="1" spans="19:23">
      <c r="S34" s="1" t="s">
        <v>61</v>
      </c>
      <c r="T34" s="11">
        <v>2.843</v>
      </c>
      <c r="U34" s="11">
        <v>2.991</v>
      </c>
      <c r="V34" s="11">
        <v>3.087</v>
      </c>
      <c r="W34" s="11">
        <v>3.157</v>
      </c>
    </row>
    <row r="35" s="1" customFormat="1" spans="19:23">
      <c r="S35" s="1" t="s">
        <v>62</v>
      </c>
      <c r="T35" s="11">
        <f t="shared" ref="T35:W35" si="14">$T$32*T34</f>
        <v>3.13552144909001</v>
      </c>
      <c r="U35" s="11">
        <f t="shared" si="14"/>
        <v>3.29874943870145</v>
      </c>
      <c r="V35" s="11">
        <f t="shared" si="14"/>
        <v>3.40462705358455</v>
      </c>
      <c r="W35" s="11">
        <f t="shared" si="14"/>
        <v>3.48182948110347</v>
      </c>
    </row>
    <row r="37" s="1" customFormat="1" spans="19:22">
      <c r="S37" s="2" t="s">
        <v>1</v>
      </c>
      <c r="T37" s="2" t="s">
        <v>4</v>
      </c>
      <c r="U37" s="2" t="s">
        <v>63</v>
      </c>
      <c r="V37" s="1" t="s">
        <v>64</v>
      </c>
    </row>
    <row r="38" s="1" customFormat="1" spans="19:22">
      <c r="S38" s="2" t="s">
        <v>69</v>
      </c>
      <c r="T38" s="5"/>
      <c r="U38" s="2"/>
      <c r="V38" s="8"/>
    </row>
    <row r="39" s="1" customFormat="1" spans="19:22">
      <c r="S39" s="2" t="s">
        <v>8</v>
      </c>
      <c r="T39" s="5"/>
      <c r="U39" s="2"/>
      <c r="V39" s="8"/>
    </row>
    <row r="40" s="1" customFormat="1" spans="19:22">
      <c r="S40" s="2" t="s">
        <v>9</v>
      </c>
      <c r="T40" s="5"/>
      <c r="U40" s="2"/>
      <c r="V40" s="8"/>
    </row>
    <row r="41" s="1" customFormat="1" spans="19:21">
      <c r="S41" s="2" t="s">
        <v>10</v>
      </c>
      <c r="T41" s="5"/>
      <c r="U41" s="2"/>
    </row>
    <row r="42" s="1" customFormat="1" spans="19:22">
      <c r="S42" s="2" t="s">
        <v>11</v>
      </c>
      <c r="T42" s="5"/>
      <c r="U42" s="2"/>
      <c r="V42" s="8"/>
    </row>
    <row r="45" s="1" customFormat="1" spans="19:19">
      <c r="S45" s="6" t="s">
        <v>65</v>
      </c>
    </row>
    <row r="46" s="1" customFormat="1" spans="19:20">
      <c r="S46" s="6" t="s">
        <v>60</v>
      </c>
      <c r="T46" s="11">
        <f>SQRT(V41/15)</f>
        <v>0</v>
      </c>
    </row>
    <row r="47" s="1" customFormat="1" spans="20:23">
      <c r="T47" s="9">
        <v>2</v>
      </c>
      <c r="U47" s="9">
        <v>3</v>
      </c>
      <c r="V47" s="9">
        <v>4</v>
      </c>
      <c r="W47" s="9">
        <v>5</v>
      </c>
    </row>
    <row r="48" s="1" customFormat="1" spans="19:23">
      <c r="S48" s="1" t="s">
        <v>61</v>
      </c>
      <c r="T48" s="11">
        <v>2.843</v>
      </c>
      <c r="U48" s="11">
        <v>2.991</v>
      </c>
      <c r="V48" s="11">
        <v>3.087</v>
      </c>
      <c r="W48" s="11">
        <v>3.157</v>
      </c>
    </row>
    <row r="49" s="1" customFormat="1" spans="19:23">
      <c r="S49" s="1" t="s">
        <v>62</v>
      </c>
      <c r="T49" s="11">
        <f t="shared" ref="T49:W49" si="15">$T$32*T48</f>
        <v>3.13552144909001</v>
      </c>
      <c r="U49" s="11">
        <f t="shared" si="15"/>
        <v>3.29874943870145</v>
      </c>
      <c r="V49" s="11">
        <f t="shared" si="15"/>
        <v>3.40462705358455</v>
      </c>
      <c r="W49" s="11">
        <f t="shared" si="15"/>
        <v>3.48182948110347</v>
      </c>
    </row>
    <row r="51" s="1" customFormat="1" spans="19:22">
      <c r="S51" s="2" t="s">
        <v>1</v>
      </c>
      <c r="T51" s="2" t="s">
        <v>4</v>
      </c>
      <c r="U51" s="2" t="s">
        <v>63</v>
      </c>
      <c r="V51" s="1" t="s">
        <v>64</v>
      </c>
    </row>
    <row r="52" s="1" customFormat="1" spans="19:22">
      <c r="S52" s="2" t="s">
        <v>13</v>
      </c>
      <c r="T52" s="5"/>
      <c r="U52" s="2"/>
      <c r="V52" s="8"/>
    </row>
    <row r="53" s="1" customFormat="1" spans="19:22">
      <c r="S53" s="2" t="s">
        <v>70</v>
      </c>
      <c r="T53" s="5"/>
      <c r="U53" s="2"/>
      <c r="V53" s="8"/>
    </row>
    <row r="54" s="1" customFormat="1" spans="19:22">
      <c r="S54" s="2" t="s">
        <v>17</v>
      </c>
      <c r="T54" s="5"/>
      <c r="U54" s="2"/>
      <c r="V54" s="8"/>
    </row>
    <row r="55" s="1" customFormat="1" spans="19:22">
      <c r="S55" s="2" t="s">
        <v>19</v>
      </c>
      <c r="T55" s="5"/>
      <c r="U55" s="2"/>
      <c r="V55" s="8"/>
    </row>
    <row r="56" s="1" customFormat="1" spans="19:22">
      <c r="S56" s="2" t="s">
        <v>21</v>
      </c>
      <c r="T56" s="5"/>
      <c r="U56" s="2"/>
      <c r="V56" s="8"/>
    </row>
    <row r="58" s="1" customFormat="1" spans="19:19">
      <c r="S58" s="12" t="s">
        <v>71</v>
      </c>
    </row>
    <row r="59" s="1" customFormat="1" spans="19:20">
      <c r="S59" s="6" t="s">
        <v>60</v>
      </c>
      <c r="T59" s="13">
        <f>SQRT(V27/3)</f>
        <v>2.46614108514735</v>
      </c>
    </row>
    <row r="60" s="1" customFormat="1" spans="20:38">
      <c r="T60" s="9">
        <v>2</v>
      </c>
      <c r="U60" s="9">
        <v>3</v>
      </c>
      <c r="V60" s="9">
        <v>4</v>
      </c>
      <c r="W60" s="9">
        <v>5</v>
      </c>
      <c r="X60" s="9">
        <v>6</v>
      </c>
      <c r="Y60" s="9">
        <v>7</v>
      </c>
      <c r="Z60" s="9">
        <v>8</v>
      </c>
      <c r="AA60" s="9">
        <v>9</v>
      </c>
      <c r="AB60" s="9">
        <v>10</v>
      </c>
      <c r="AC60" s="9">
        <v>11</v>
      </c>
      <c r="AD60" s="9">
        <v>12</v>
      </c>
      <c r="AE60" s="9">
        <v>13</v>
      </c>
      <c r="AF60" s="9">
        <v>14</v>
      </c>
      <c r="AG60" s="9">
        <v>15</v>
      </c>
      <c r="AH60" s="9">
        <v>16</v>
      </c>
      <c r="AI60" s="9">
        <v>17</v>
      </c>
      <c r="AJ60" s="9">
        <v>18</v>
      </c>
      <c r="AK60" s="9">
        <v>19</v>
      </c>
      <c r="AL60" s="9">
        <v>20</v>
      </c>
    </row>
    <row r="61" s="1" customFormat="1" spans="19:38">
      <c r="S61" s="12" t="s">
        <v>61</v>
      </c>
      <c r="T61" s="9">
        <v>2.843</v>
      </c>
      <c r="U61" s="9">
        <v>2.991</v>
      </c>
      <c r="V61" s="9">
        <v>3.087</v>
      </c>
      <c r="W61" s="9">
        <v>3.157</v>
      </c>
      <c r="X61" s="9">
        <v>3.211</v>
      </c>
      <c r="Y61" s="9">
        <v>3.253</v>
      </c>
      <c r="Z61" s="9">
        <v>3.288</v>
      </c>
      <c r="AA61" s="9">
        <v>3.318</v>
      </c>
      <c r="AB61" s="9">
        <v>3.342</v>
      </c>
      <c r="AC61" s="9">
        <v>3.363</v>
      </c>
      <c r="AD61" s="9">
        <v>3.382</v>
      </c>
      <c r="AE61" s="9">
        <v>3.398</v>
      </c>
      <c r="AF61" s="9">
        <v>3.412</v>
      </c>
      <c r="AG61" s="9">
        <v>3.424</v>
      </c>
      <c r="AH61" s="9">
        <v>3.435</v>
      </c>
      <c r="AI61" s="9">
        <v>3.445</v>
      </c>
      <c r="AJ61" s="9">
        <v>3.453</v>
      </c>
      <c r="AK61" s="9">
        <v>3.461</v>
      </c>
      <c r="AL61" s="9">
        <v>3.468</v>
      </c>
    </row>
    <row r="62" s="1" customFormat="1" spans="19:38">
      <c r="S62" s="12" t="s">
        <v>62</v>
      </c>
      <c r="T62" s="13">
        <f t="shared" ref="T62:AL62" si="16">$T$59*T61</f>
        <v>7.01123910507392</v>
      </c>
      <c r="U62" s="13">
        <f t="shared" si="16"/>
        <v>7.37622798567573</v>
      </c>
      <c r="V62" s="13">
        <f t="shared" si="16"/>
        <v>7.61297752984987</v>
      </c>
      <c r="W62" s="13">
        <f t="shared" si="16"/>
        <v>7.78560740581019</v>
      </c>
      <c r="X62" s="13">
        <f t="shared" si="16"/>
        <v>7.91877902440814</v>
      </c>
      <c r="Y62" s="13">
        <f t="shared" si="16"/>
        <v>8.02235694998433</v>
      </c>
      <c r="Z62" s="13">
        <f t="shared" si="16"/>
        <v>8.10867188796449</v>
      </c>
      <c r="AA62" s="13">
        <f t="shared" si="16"/>
        <v>8.18265612051891</v>
      </c>
      <c r="AB62" s="13">
        <f t="shared" si="16"/>
        <v>8.24184350656244</v>
      </c>
      <c r="AC62" s="13">
        <f t="shared" si="16"/>
        <v>8.29363246935054</v>
      </c>
      <c r="AD62" s="13">
        <f t="shared" si="16"/>
        <v>8.34048914996834</v>
      </c>
      <c r="AE62" s="13">
        <f t="shared" si="16"/>
        <v>8.3799474073307</v>
      </c>
      <c r="AF62" s="13">
        <f t="shared" si="16"/>
        <v>8.41447338252276</v>
      </c>
      <c r="AG62" s="13">
        <f t="shared" si="16"/>
        <v>8.44406707554453</v>
      </c>
      <c r="AH62" s="13">
        <f t="shared" si="16"/>
        <v>8.47119462748115</v>
      </c>
      <c r="AI62" s="13">
        <f t="shared" si="16"/>
        <v>8.49585603833262</v>
      </c>
      <c r="AJ62" s="13">
        <f t="shared" si="16"/>
        <v>8.5155851670138</v>
      </c>
      <c r="AK62" s="13">
        <f t="shared" si="16"/>
        <v>8.53531429569498</v>
      </c>
      <c r="AL62" s="13">
        <f t="shared" si="16"/>
        <v>8.55257728329101</v>
      </c>
    </row>
    <row r="64" s="1" customFormat="1" spans="19:22">
      <c r="S64" s="2" t="s">
        <v>1</v>
      </c>
      <c r="T64" s="2" t="s">
        <v>4</v>
      </c>
      <c r="U64" s="2" t="s">
        <v>63</v>
      </c>
      <c r="V64" s="1" t="s">
        <v>64</v>
      </c>
    </row>
    <row r="65" s="1" customFormat="1" spans="19:22">
      <c r="S65" s="17" t="s">
        <v>6</v>
      </c>
      <c r="T65" s="3"/>
      <c r="U65" s="2"/>
      <c r="V65" s="16"/>
    </row>
    <row r="66" s="1" customFormat="1" spans="19:21">
      <c r="S66" s="17" t="s">
        <v>12</v>
      </c>
      <c r="T66" s="3"/>
      <c r="U66" s="2"/>
    </row>
    <row r="67" s="1" customFormat="1" spans="19:21">
      <c r="S67" s="17" t="s">
        <v>14</v>
      </c>
      <c r="T67" s="3"/>
      <c r="U67" s="2"/>
    </row>
    <row r="68" s="1" customFormat="1" spans="19:21">
      <c r="S68" s="17" t="s">
        <v>16</v>
      </c>
      <c r="T68" s="3"/>
      <c r="U68" s="2"/>
    </row>
    <row r="69" s="1" customFormat="1" spans="19:22">
      <c r="S69" s="17" t="s">
        <v>18</v>
      </c>
      <c r="T69" s="3"/>
      <c r="U69" s="2"/>
      <c r="V69" s="11"/>
    </row>
    <row r="70" s="1" customFormat="1" spans="19:21">
      <c r="S70" s="17" t="s">
        <v>20</v>
      </c>
      <c r="T70" s="3"/>
      <c r="U70" s="2"/>
    </row>
    <row r="71" s="1" customFormat="1" spans="19:22">
      <c r="S71" s="17" t="s">
        <v>22</v>
      </c>
      <c r="T71" s="3"/>
      <c r="U71" s="2"/>
      <c r="V71" s="16"/>
    </row>
    <row r="72" s="1" customFormat="1" spans="19:21">
      <c r="S72" s="17" t="s">
        <v>23</v>
      </c>
      <c r="T72" s="3"/>
      <c r="U72" s="2"/>
    </row>
    <row r="73" s="1" customFormat="1" spans="19:21">
      <c r="S73" s="17" t="s">
        <v>24</v>
      </c>
      <c r="T73" s="3"/>
      <c r="U73" s="2"/>
    </row>
    <row r="74" s="1" customFormat="1" spans="19:21">
      <c r="S74" s="17" t="s">
        <v>25</v>
      </c>
      <c r="T74" s="3"/>
      <c r="U74" s="2"/>
    </row>
    <row r="75" s="1" customFormat="1" spans="19:21">
      <c r="S75" s="17" t="s">
        <v>26</v>
      </c>
      <c r="T75" s="3"/>
      <c r="U75" s="2"/>
    </row>
    <row r="76" s="1" customFormat="1" spans="19:22">
      <c r="S76" s="17" t="s">
        <v>28</v>
      </c>
      <c r="T76" s="3"/>
      <c r="U76" s="2"/>
      <c r="V76" s="8"/>
    </row>
    <row r="77" s="1" customFormat="1" spans="19:21">
      <c r="S77" s="17" t="s">
        <v>30</v>
      </c>
      <c r="T77" s="3"/>
      <c r="U77" s="2"/>
    </row>
    <row r="78" s="1" customFormat="1" spans="19:21">
      <c r="S78" s="17" t="s">
        <v>31</v>
      </c>
      <c r="T78" s="3"/>
      <c r="U78" s="2"/>
    </row>
    <row r="79" s="1" customFormat="1" spans="19:21">
      <c r="S79" s="17" t="s">
        <v>33</v>
      </c>
      <c r="T79" s="3"/>
      <c r="U79" s="2"/>
    </row>
    <row r="80" s="1" customFormat="1" spans="19:22">
      <c r="S80" s="17" t="s">
        <v>41</v>
      </c>
      <c r="T80" s="3"/>
      <c r="U80" s="2"/>
      <c r="V80" s="8"/>
    </row>
    <row r="81" s="1" customFormat="1" spans="19:21">
      <c r="S81" s="17" t="s">
        <v>42</v>
      </c>
      <c r="T81" s="3"/>
      <c r="U81" s="2"/>
    </row>
    <row r="82" s="1" customFormat="1" spans="19:22">
      <c r="S82" s="17" t="s">
        <v>44</v>
      </c>
      <c r="T82" s="3"/>
      <c r="U82" s="2"/>
      <c r="V82" s="16"/>
    </row>
    <row r="83" s="1" customFormat="1" spans="19:21">
      <c r="S83" s="17" t="s">
        <v>46</v>
      </c>
      <c r="T83" s="3"/>
      <c r="U83" s="2"/>
    </row>
    <row r="84" s="1" customFormat="1" spans="19:21">
      <c r="S84" s="17" t="s">
        <v>48</v>
      </c>
      <c r="T84" s="3"/>
      <c r="U84" s="2"/>
    </row>
    <row r="85" s="1" customFormat="1" spans="19:21">
      <c r="S85" s="17" t="s">
        <v>51</v>
      </c>
      <c r="T85" s="3"/>
      <c r="U85" s="2"/>
    </row>
    <row r="86" s="1" customFormat="1" spans="19:22">
      <c r="S86" s="17" t="s">
        <v>53</v>
      </c>
      <c r="T86" s="3"/>
      <c r="U86" s="2"/>
      <c r="V86" s="13"/>
    </row>
    <row r="87" s="1" customFormat="1" spans="19:21">
      <c r="S87" s="17" t="s">
        <v>54</v>
      </c>
      <c r="T87" s="3"/>
      <c r="U87" s="2"/>
    </row>
    <row r="88" s="1" customFormat="1" spans="19:21">
      <c r="S88" s="17" t="s">
        <v>55</v>
      </c>
      <c r="T88" s="3"/>
      <c r="U88" s="2"/>
    </row>
    <row r="89" s="1" customFormat="1" spans="19:21">
      <c r="S89" s="17" t="s">
        <v>58</v>
      </c>
      <c r="T89" s="3"/>
      <c r="U89" s="2"/>
    </row>
  </sheetData>
  <sortState ref="S52:V56">
    <sortCondition ref="T52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E5" workbookViewId="0">
      <selection activeCell="L7" sqref="L7:N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6</v>
      </c>
      <c r="L7" s="3">
        <v>56</v>
      </c>
      <c r="M7" s="3">
        <v>49</v>
      </c>
      <c r="N7" s="3">
        <v>55</v>
      </c>
      <c r="O7" s="3">
        <f t="shared" ref="O7:O31" si="0">SUM(L7:N7)</f>
        <v>160</v>
      </c>
      <c r="P7" s="3">
        <f t="shared" ref="P7:P31" si="1">AVERAGE(L7:N7)</f>
        <v>53.3333333333333</v>
      </c>
      <c r="S7" s="2"/>
      <c r="T7" s="2" t="s">
        <v>7</v>
      </c>
      <c r="U7" s="2" t="s">
        <v>8</v>
      </c>
      <c r="V7" s="2" t="s">
        <v>9</v>
      </c>
      <c r="W7" s="2" t="s">
        <v>10</v>
      </c>
      <c r="X7" s="2" t="s">
        <v>11</v>
      </c>
      <c r="Y7" s="2" t="s">
        <v>3</v>
      </c>
      <c r="Z7" s="2" t="s">
        <v>4</v>
      </c>
    </row>
    <row r="8" s="1" customFormat="1" spans="11:26">
      <c r="K8" s="2" t="s">
        <v>12</v>
      </c>
      <c r="L8" s="3">
        <v>71</v>
      </c>
      <c r="M8" s="3">
        <v>55</v>
      </c>
      <c r="N8" s="3">
        <v>60</v>
      </c>
      <c r="O8" s="3">
        <f t="shared" si="0"/>
        <v>186</v>
      </c>
      <c r="P8" s="3">
        <f t="shared" si="1"/>
        <v>62</v>
      </c>
      <c r="S8" s="2" t="s">
        <v>13</v>
      </c>
      <c r="T8" s="3">
        <f t="shared" ref="T8:T12" si="2">O7</f>
        <v>160</v>
      </c>
      <c r="U8" s="3">
        <f>O12</f>
        <v>185</v>
      </c>
      <c r="V8" s="3">
        <f t="shared" ref="V8:V12" si="3">O17</f>
        <v>184</v>
      </c>
      <c r="W8" s="3">
        <f t="shared" ref="W8:W12" si="4">O22</f>
        <v>182</v>
      </c>
      <c r="X8" s="3">
        <f t="shared" ref="X8:X12" si="5">O27</f>
        <v>173</v>
      </c>
      <c r="Y8" s="3">
        <f t="shared" ref="Y8:Y12" si="6">SUM(T8:X8)</f>
        <v>884</v>
      </c>
      <c r="Z8" s="5">
        <f t="shared" ref="Z8:Z12" si="7">Y8/15</f>
        <v>58.9333333333333</v>
      </c>
    </row>
    <row r="9" s="1" customFormat="1" spans="11:26">
      <c r="K9" s="2" t="s">
        <v>14</v>
      </c>
      <c r="L9" s="3">
        <v>61</v>
      </c>
      <c r="M9" s="3">
        <v>64</v>
      </c>
      <c r="N9" s="3">
        <v>68</v>
      </c>
      <c r="O9" s="3">
        <f t="shared" si="0"/>
        <v>193</v>
      </c>
      <c r="P9" s="3">
        <f t="shared" si="1"/>
        <v>64.3333333333333</v>
      </c>
      <c r="S9" s="2" t="s">
        <v>15</v>
      </c>
      <c r="T9" s="3">
        <f t="shared" si="2"/>
        <v>186</v>
      </c>
      <c r="U9" s="3">
        <f t="shared" ref="U8:U12" si="8">O13</f>
        <v>189</v>
      </c>
      <c r="V9" s="3">
        <f t="shared" si="3"/>
        <v>191</v>
      </c>
      <c r="W9" s="3">
        <f t="shared" si="4"/>
        <v>188</v>
      </c>
      <c r="X9" s="3">
        <f t="shared" si="5"/>
        <v>188</v>
      </c>
      <c r="Y9" s="3">
        <f t="shared" si="6"/>
        <v>942</v>
      </c>
      <c r="Z9" s="5">
        <f t="shared" si="7"/>
        <v>62.8</v>
      </c>
    </row>
    <row r="10" s="1" customFormat="1" spans="11:26">
      <c r="K10" s="2" t="s">
        <v>16</v>
      </c>
      <c r="L10" s="3">
        <v>64</v>
      </c>
      <c r="M10" s="3">
        <v>69</v>
      </c>
      <c r="N10" s="3">
        <v>64</v>
      </c>
      <c r="O10" s="3">
        <f t="shared" si="0"/>
        <v>197</v>
      </c>
      <c r="P10" s="3">
        <f t="shared" si="1"/>
        <v>65.6666666666667</v>
      </c>
      <c r="S10" s="2" t="s">
        <v>17</v>
      </c>
      <c r="T10" s="3">
        <f t="shared" si="2"/>
        <v>193</v>
      </c>
      <c r="U10" s="3">
        <f t="shared" si="8"/>
        <v>202</v>
      </c>
      <c r="V10" s="3">
        <f t="shared" si="3"/>
        <v>194</v>
      </c>
      <c r="W10" s="3">
        <f t="shared" si="4"/>
        <v>201</v>
      </c>
      <c r="X10" s="3">
        <f t="shared" si="5"/>
        <v>225</v>
      </c>
      <c r="Y10" s="3">
        <f t="shared" si="6"/>
        <v>1015</v>
      </c>
      <c r="Z10" s="5">
        <f t="shared" si="7"/>
        <v>67.6666666666667</v>
      </c>
    </row>
    <row r="11" s="1" customFormat="1" spans="11:26">
      <c r="K11" s="2" t="s">
        <v>18</v>
      </c>
      <c r="L11" s="3">
        <v>69</v>
      </c>
      <c r="M11" s="3">
        <v>69</v>
      </c>
      <c r="N11" s="3">
        <v>61</v>
      </c>
      <c r="O11" s="3">
        <f t="shared" si="0"/>
        <v>199</v>
      </c>
      <c r="P11" s="3">
        <f t="shared" si="1"/>
        <v>66.3333333333333</v>
      </c>
      <c r="S11" s="2" t="s">
        <v>19</v>
      </c>
      <c r="T11" s="3">
        <f t="shared" si="2"/>
        <v>197</v>
      </c>
      <c r="U11" s="3">
        <f t="shared" si="8"/>
        <v>200</v>
      </c>
      <c r="V11" s="3">
        <f t="shared" si="3"/>
        <v>248</v>
      </c>
      <c r="W11" s="3">
        <f t="shared" si="4"/>
        <v>218</v>
      </c>
      <c r="X11" s="3">
        <f t="shared" si="5"/>
        <v>204</v>
      </c>
      <c r="Y11" s="3">
        <f t="shared" si="6"/>
        <v>1067</v>
      </c>
      <c r="Z11" s="5">
        <f t="shared" si="7"/>
        <v>71.1333333333333</v>
      </c>
    </row>
    <row r="12" s="1" customFormat="1" spans="11:26">
      <c r="K12" s="2" t="s">
        <v>20</v>
      </c>
      <c r="L12" s="3">
        <v>58</v>
      </c>
      <c r="M12" s="3">
        <v>59</v>
      </c>
      <c r="N12" s="3">
        <v>68</v>
      </c>
      <c r="O12" s="3">
        <f t="shared" si="0"/>
        <v>185</v>
      </c>
      <c r="P12" s="3">
        <f t="shared" si="1"/>
        <v>61.6666666666667</v>
      </c>
      <c r="S12" s="2" t="s">
        <v>21</v>
      </c>
      <c r="T12" s="3">
        <f t="shared" si="2"/>
        <v>199</v>
      </c>
      <c r="U12" s="3">
        <f t="shared" si="8"/>
        <v>203</v>
      </c>
      <c r="V12" s="3">
        <f t="shared" si="3"/>
        <v>237</v>
      </c>
      <c r="W12" s="3">
        <f t="shared" si="4"/>
        <v>194</v>
      </c>
      <c r="X12" s="3">
        <f t="shared" si="5"/>
        <v>204</v>
      </c>
      <c r="Y12" s="3">
        <f t="shared" si="6"/>
        <v>1037</v>
      </c>
      <c r="Z12" s="5">
        <f t="shared" si="7"/>
        <v>69.1333333333333</v>
      </c>
    </row>
    <row r="13" s="1" customFormat="1" spans="11:26">
      <c r="K13" s="2" t="s">
        <v>22</v>
      </c>
      <c r="L13" s="3">
        <v>67</v>
      </c>
      <c r="M13" s="3">
        <v>64</v>
      </c>
      <c r="N13" s="3">
        <v>58</v>
      </c>
      <c r="O13" s="3">
        <f t="shared" si="0"/>
        <v>189</v>
      </c>
      <c r="P13" s="3">
        <f t="shared" si="1"/>
        <v>63</v>
      </c>
      <c r="S13" s="2" t="s">
        <v>3</v>
      </c>
      <c r="T13" s="3">
        <f t="shared" ref="T13:Y13" si="9">SUM(T8:T12)</f>
        <v>935</v>
      </c>
      <c r="U13" s="3">
        <f t="shared" si="9"/>
        <v>979</v>
      </c>
      <c r="V13" s="3">
        <f t="shared" si="9"/>
        <v>1054</v>
      </c>
      <c r="W13" s="3">
        <f t="shared" si="9"/>
        <v>983</v>
      </c>
      <c r="X13" s="3">
        <f t="shared" si="9"/>
        <v>994</v>
      </c>
      <c r="Y13" s="3">
        <f t="shared" si="9"/>
        <v>4945</v>
      </c>
      <c r="Z13" s="2"/>
    </row>
    <row r="14" s="1" customFormat="1" spans="11:26">
      <c r="K14" s="2" t="s">
        <v>23</v>
      </c>
      <c r="L14" s="3">
        <v>71</v>
      </c>
      <c r="M14" s="3">
        <v>68</v>
      </c>
      <c r="N14" s="3">
        <v>63</v>
      </c>
      <c r="O14" s="3">
        <f t="shared" si="0"/>
        <v>202</v>
      </c>
      <c r="P14" s="3">
        <f t="shared" si="1"/>
        <v>67.3333333333333</v>
      </c>
      <c r="S14" s="2" t="s">
        <v>4</v>
      </c>
      <c r="T14" s="5">
        <f t="shared" ref="T14:X14" si="10">T13/15</f>
        <v>62.3333333333333</v>
      </c>
      <c r="U14" s="5">
        <f t="shared" si="10"/>
        <v>65.2666666666667</v>
      </c>
      <c r="V14" s="5">
        <f t="shared" si="10"/>
        <v>70.2666666666667</v>
      </c>
      <c r="W14" s="5">
        <f t="shared" si="10"/>
        <v>65.5333333333333</v>
      </c>
      <c r="X14" s="5">
        <f t="shared" si="10"/>
        <v>66.2666666666667</v>
      </c>
      <c r="Y14" s="2"/>
      <c r="Z14" s="2"/>
    </row>
    <row r="15" s="1" customFormat="1" spans="11:16">
      <c r="K15" s="2" t="s">
        <v>24</v>
      </c>
      <c r="L15" s="3">
        <v>71</v>
      </c>
      <c r="M15" s="3">
        <v>61</v>
      </c>
      <c r="N15" s="3">
        <v>68</v>
      </c>
      <c r="O15" s="3">
        <f t="shared" si="0"/>
        <v>200</v>
      </c>
      <c r="P15" s="3">
        <f t="shared" si="1"/>
        <v>66.6666666666667</v>
      </c>
    </row>
    <row r="16" s="1" customFormat="1" spans="11:16">
      <c r="K16" s="2" t="s">
        <v>25</v>
      </c>
      <c r="L16" s="3">
        <v>67</v>
      </c>
      <c r="M16" s="3">
        <v>76</v>
      </c>
      <c r="N16" s="3">
        <v>60</v>
      </c>
      <c r="O16" s="3">
        <f t="shared" si="0"/>
        <v>203</v>
      </c>
      <c r="P16" s="3">
        <f t="shared" si="1"/>
        <v>67.6666666666667</v>
      </c>
    </row>
    <row r="17" s="1" customFormat="1" spans="11:20">
      <c r="K17" s="2" t="s">
        <v>26</v>
      </c>
      <c r="L17" s="3">
        <v>58</v>
      </c>
      <c r="M17" s="3">
        <v>63</v>
      </c>
      <c r="N17" s="3">
        <v>63</v>
      </c>
      <c r="O17" s="3">
        <f t="shared" si="0"/>
        <v>184</v>
      </c>
      <c r="P17" s="3">
        <f t="shared" si="1"/>
        <v>61.3333333333333</v>
      </c>
      <c r="S17" s="6" t="s">
        <v>27</v>
      </c>
      <c r="T17" s="8">
        <f>O32^2/(5*5*3)</f>
        <v>326040.333333333</v>
      </c>
    </row>
    <row r="18" s="1" customFormat="1" spans="11:20">
      <c r="K18" s="2" t="s">
        <v>28</v>
      </c>
      <c r="L18" s="3">
        <v>65</v>
      </c>
      <c r="M18" s="3">
        <v>68</v>
      </c>
      <c r="N18" s="3">
        <v>58</v>
      </c>
      <c r="O18" s="3">
        <f t="shared" si="0"/>
        <v>191</v>
      </c>
      <c r="P18" s="3">
        <f t="shared" si="1"/>
        <v>63.6666666666667</v>
      </c>
      <c r="S18" s="6" t="s">
        <v>29</v>
      </c>
      <c r="T18" s="8">
        <f>SUMSQ(L7:N31)-T17</f>
        <v>4314.66666666669</v>
      </c>
    </row>
    <row r="19" s="1" customFormat="1" spans="11:16">
      <c r="K19" s="2" t="s">
        <v>30</v>
      </c>
      <c r="L19" s="3">
        <v>65</v>
      </c>
      <c r="M19" s="3">
        <v>68</v>
      </c>
      <c r="N19" s="3">
        <v>61</v>
      </c>
      <c r="O19" s="3">
        <f t="shared" si="0"/>
        <v>194</v>
      </c>
      <c r="P19" s="3">
        <f t="shared" si="1"/>
        <v>64.6666666666667</v>
      </c>
    </row>
    <row r="20" s="1" customFormat="1" spans="11:19">
      <c r="K20" s="2" t="s">
        <v>31</v>
      </c>
      <c r="L20" s="3">
        <v>83</v>
      </c>
      <c r="M20" s="3">
        <v>77</v>
      </c>
      <c r="N20" s="3">
        <v>88</v>
      </c>
      <c r="O20" s="3">
        <f t="shared" si="0"/>
        <v>248</v>
      </c>
      <c r="P20" s="3">
        <f t="shared" si="1"/>
        <v>82.6666666666667</v>
      </c>
      <c r="S20" s="9" t="s">
        <v>32</v>
      </c>
    </row>
    <row r="21" s="1" customFormat="1" spans="11:26">
      <c r="K21" s="2" t="s">
        <v>33</v>
      </c>
      <c r="L21" s="3">
        <v>81</v>
      </c>
      <c r="M21" s="3">
        <v>79</v>
      </c>
      <c r="N21" s="3">
        <v>77</v>
      </c>
      <c r="O21" s="3">
        <f t="shared" si="0"/>
        <v>237</v>
      </c>
      <c r="P21" s="3">
        <f t="shared" si="1"/>
        <v>79</v>
      </c>
      <c r="S21" s="2" t="s">
        <v>34</v>
      </c>
      <c r="T21" s="2" t="s">
        <v>35</v>
      </c>
      <c r="U21" s="2" t="s">
        <v>36</v>
      </c>
      <c r="V21" s="2" t="s">
        <v>37</v>
      </c>
      <c r="W21" s="2" t="s">
        <v>38</v>
      </c>
      <c r="X21" s="2" t="s">
        <v>39</v>
      </c>
      <c r="Y21" s="2"/>
      <c r="Z21" s="2" t="s">
        <v>40</v>
      </c>
    </row>
    <row r="22" s="1" customFormat="1" spans="11:26">
      <c r="K22" s="2" t="s">
        <v>41</v>
      </c>
      <c r="L22" s="3">
        <v>64</v>
      </c>
      <c r="M22" s="3">
        <v>70</v>
      </c>
      <c r="N22" s="3">
        <v>48</v>
      </c>
      <c r="O22" s="3">
        <f t="shared" si="0"/>
        <v>182</v>
      </c>
      <c r="P22" s="3">
        <f t="shared" si="1"/>
        <v>60.6666666666667</v>
      </c>
      <c r="S22" s="2"/>
      <c r="T22" s="2"/>
      <c r="U22" s="2"/>
      <c r="V22" s="2"/>
      <c r="W22" s="2"/>
      <c r="X22" s="10">
        <v>0.05</v>
      </c>
      <c r="Y22" s="10">
        <v>0.01</v>
      </c>
      <c r="Z22" s="2"/>
    </row>
    <row r="23" s="1" customFormat="1" spans="11:26">
      <c r="K23" s="2" t="s">
        <v>42</v>
      </c>
      <c r="L23" s="3">
        <v>71</v>
      </c>
      <c r="M23" s="3">
        <v>61</v>
      </c>
      <c r="N23" s="3">
        <v>56</v>
      </c>
      <c r="O23" s="3">
        <f t="shared" si="0"/>
        <v>188</v>
      </c>
      <c r="P23" s="3">
        <f t="shared" si="1"/>
        <v>62.6666666666667</v>
      </c>
      <c r="S23" s="2" t="s">
        <v>2</v>
      </c>
      <c r="T23" s="2">
        <f>3-1</f>
        <v>2</v>
      </c>
      <c r="U23" s="5">
        <f>(SUMSQ(L32:N32)/25)-T17</f>
        <v>148.026666666672</v>
      </c>
      <c r="V23" s="5">
        <f t="shared" ref="V23:V27" si="11">U23/T23</f>
        <v>74.013333333336</v>
      </c>
      <c r="W23" s="5">
        <f t="shared" ref="W23:W26" si="12">V23/$V$27</f>
        <v>2.66320166320177</v>
      </c>
      <c r="X23" s="5">
        <v>3.1907273359285</v>
      </c>
      <c r="Y23" s="5">
        <v>5.07666380708612</v>
      </c>
      <c r="Z23" s="2" t="s">
        <v>50</v>
      </c>
    </row>
    <row r="24" s="1" customFormat="1" spans="11:26">
      <c r="K24" s="2" t="s">
        <v>44</v>
      </c>
      <c r="L24" s="3">
        <v>74</v>
      </c>
      <c r="M24" s="3">
        <v>69</v>
      </c>
      <c r="N24" s="3">
        <v>58</v>
      </c>
      <c r="O24" s="3">
        <f t="shared" si="0"/>
        <v>201</v>
      </c>
      <c r="P24" s="3">
        <f t="shared" si="1"/>
        <v>67</v>
      </c>
      <c r="S24" s="2" t="s">
        <v>45</v>
      </c>
      <c r="T24" s="2">
        <f>5-1</f>
        <v>4</v>
      </c>
      <c r="U24" s="5">
        <f>(SUMSQ(T13:X13)/15)-T17</f>
        <v>486.800000000047</v>
      </c>
      <c r="V24" s="5">
        <f t="shared" si="11"/>
        <v>121.700000000012</v>
      </c>
      <c r="W24" s="5">
        <f t="shared" si="12"/>
        <v>4.37909803294462</v>
      </c>
      <c r="X24" s="5">
        <v>2.56524050847904</v>
      </c>
      <c r="Y24" s="5">
        <v>3.73741724260353</v>
      </c>
      <c r="Z24" s="2" t="s">
        <v>43</v>
      </c>
    </row>
    <row r="25" s="1" customFormat="1" spans="11:26">
      <c r="K25" s="2" t="s">
        <v>46</v>
      </c>
      <c r="L25" s="3">
        <v>68</v>
      </c>
      <c r="M25" s="3">
        <v>77</v>
      </c>
      <c r="N25" s="3">
        <v>73</v>
      </c>
      <c r="O25" s="3">
        <f t="shared" si="0"/>
        <v>218</v>
      </c>
      <c r="P25" s="3">
        <f t="shared" si="1"/>
        <v>72.6666666666667</v>
      </c>
      <c r="S25" s="2" t="s">
        <v>47</v>
      </c>
      <c r="T25" s="2">
        <f>5-1</f>
        <v>4</v>
      </c>
      <c r="U25" s="5">
        <f>(SUMSQ(Y8:Y12)/15)-T17</f>
        <v>1486.53333333333</v>
      </c>
      <c r="V25" s="5">
        <f t="shared" si="11"/>
        <v>371.633333333331</v>
      </c>
      <c r="W25" s="5">
        <f t="shared" si="12"/>
        <v>13.3723812569966</v>
      </c>
      <c r="X25" s="5">
        <v>2.56524050847904</v>
      </c>
      <c r="Y25" s="5">
        <v>3.73741724260353</v>
      </c>
      <c r="Z25" s="2" t="s">
        <v>43</v>
      </c>
    </row>
    <row r="26" s="1" customFormat="1" spans="11:26">
      <c r="K26" s="2" t="s">
        <v>48</v>
      </c>
      <c r="L26" s="3">
        <v>72</v>
      </c>
      <c r="M26" s="3">
        <v>61</v>
      </c>
      <c r="N26" s="3">
        <v>61</v>
      </c>
      <c r="O26" s="3">
        <f t="shared" si="0"/>
        <v>194</v>
      </c>
      <c r="P26" s="3">
        <f t="shared" si="1"/>
        <v>64.6666666666667</v>
      </c>
      <c r="S26" s="2" t="s">
        <v>49</v>
      </c>
      <c r="T26" s="2">
        <f>(5-1)*(5-1)</f>
        <v>16</v>
      </c>
      <c r="U26" s="5">
        <f>(SUMSQ(T8:X12)/3)-T17-U24-U25</f>
        <v>859.333333333314</v>
      </c>
      <c r="V26" s="5">
        <f t="shared" si="11"/>
        <v>53.7083333333321</v>
      </c>
      <c r="W26" s="5">
        <f t="shared" si="12"/>
        <v>1.93257236526464</v>
      </c>
      <c r="X26" s="5">
        <v>1.85916701285117</v>
      </c>
      <c r="Y26" s="5">
        <v>2.39851571226643</v>
      </c>
      <c r="Z26" s="2" t="s">
        <v>68</v>
      </c>
    </row>
    <row r="27" s="1" customFormat="1" spans="11:26">
      <c r="K27" s="2" t="s">
        <v>51</v>
      </c>
      <c r="L27" s="3">
        <v>59</v>
      </c>
      <c r="M27" s="3">
        <v>60</v>
      </c>
      <c r="N27" s="3">
        <v>54</v>
      </c>
      <c r="O27" s="3">
        <f t="shared" si="0"/>
        <v>173</v>
      </c>
      <c r="P27" s="3">
        <f t="shared" si="1"/>
        <v>57.6666666666667</v>
      </c>
      <c r="S27" s="2" t="s">
        <v>52</v>
      </c>
      <c r="T27" s="2">
        <f>((5*5)-1)*(3-1)</f>
        <v>48</v>
      </c>
      <c r="U27" s="5">
        <f>T18-U23-U24-U25-U26</f>
        <v>1333.97333333333</v>
      </c>
      <c r="V27" s="5">
        <f t="shared" si="11"/>
        <v>27.791111111111</v>
      </c>
      <c r="W27" s="5"/>
      <c r="X27" s="5"/>
      <c r="Y27" s="5"/>
      <c r="Z27" s="4"/>
    </row>
    <row r="28" s="1" customFormat="1" spans="11:26">
      <c r="K28" s="2" t="s">
        <v>53</v>
      </c>
      <c r="L28" s="3">
        <v>56</v>
      </c>
      <c r="M28" s="3">
        <v>63</v>
      </c>
      <c r="N28" s="3">
        <v>69</v>
      </c>
      <c r="O28" s="3">
        <f t="shared" si="0"/>
        <v>188</v>
      </c>
      <c r="P28" s="3">
        <f t="shared" si="1"/>
        <v>62.6666666666667</v>
      </c>
      <c r="S28" s="2" t="s">
        <v>3</v>
      </c>
      <c r="T28" s="2">
        <f>(5*5*3)-1</f>
        <v>74</v>
      </c>
      <c r="U28" s="5">
        <f>T18</f>
        <v>4314.66666666669</v>
      </c>
      <c r="V28" s="5"/>
      <c r="W28" s="5"/>
      <c r="X28" s="5"/>
      <c r="Y28" s="5"/>
      <c r="Z28" s="4"/>
    </row>
    <row r="29" s="1" customFormat="1" spans="11:16">
      <c r="K29" s="2" t="s">
        <v>54</v>
      </c>
      <c r="L29" s="3">
        <v>77</v>
      </c>
      <c r="M29" s="3">
        <v>74</v>
      </c>
      <c r="N29" s="3">
        <v>74</v>
      </c>
      <c r="O29" s="3">
        <f t="shared" si="0"/>
        <v>225</v>
      </c>
      <c r="P29" s="3">
        <f t="shared" si="1"/>
        <v>75</v>
      </c>
    </row>
    <row r="30" s="1" customFormat="1" spans="11:27">
      <c r="K30" s="2" t="s">
        <v>55</v>
      </c>
      <c r="L30" s="3">
        <v>70</v>
      </c>
      <c r="M30" s="3">
        <v>66</v>
      </c>
      <c r="N30" s="3">
        <v>68</v>
      </c>
      <c r="O30" s="3">
        <f t="shared" si="0"/>
        <v>204</v>
      </c>
      <c r="P30" s="3">
        <f t="shared" si="1"/>
        <v>68</v>
      </c>
      <c r="Y30" s="14" t="s">
        <v>56</v>
      </c>
      <c r="Z30" s="15">
        <f>(SQRT(V27)/P32)*100</f>
        <v>7.99554225418369</v>
      </c>
      <c r="AA30" t="s">
        <v>57</v>
      </c>
    </row>
    <row r="31" s="1" customFormat="1" spans="11:19">
      <c r="K31" s="2" t="s">
        <v>58</v>
      </c>
      <c r="L31" s="3">
        <v>69</v>
      </c>
      <c r="M31" s="3">
        <v>66</v>
      </c>
      <c r="N31" s="3">
        <v>69</v>
      </c>
      <c r="O31" s="3">
        <f t="shared" si="0"/>
        <v>204</v>
      </c>
      <c r="P31" s="3">
        <f t="shared" si="1"/>
        <v>68</v>
      </c>
      <c r="S31" s="6" t="s">
        <v>59</v>
      </c>
    </row>
    <row r="32" s="1" customFormat="1" spans="11:20">
      <c r="K32" s="2" t="s">
        <v>3</v>
      </c>
      <c r="L32" s="3">
        <f t="shared" ref="L32:O32" si="13">SUM(L7:L31)</f>
        <v>1687</v>
      </c>
      <c r="M32" s="3">
        <f t="shared" si="13"/>
        <v>1656</v>
      </c>
      <c r="N32" s="3">
        <f t="shared" si="13"/>
        <v>1602</v>
      </c>
      <c r="O32" s="3">
        <f t="shared" si="13"/>
        <v>4945</v>
      </c>
      <c r="P32" s="4">
        <f>AVERAGE(P7:P31)</f>
        <v>65.9333333333334</v>
      </c>
      <c r="S32" s="6" t="s">
        <v>60</v>
      </c>
      <c r="T32" s="11">
        <f>SQRT(V27/15)</f>
        <v>1.36115419432948</v>
      </c>
    </row>
    <row r="33" s="1" customFormat="1" spans="20:23">
      <c r="T33" s="9">
        <v>2</v>
      </c>
      <c r="U33" s="9">
        <v>3</v>
      </c>
      <c r="V33" s="9">
        <v>4</v>
      </c>
      <c r="W33" s="9">
        <v>5</v>
      </c>
    </row>
    <row r="34" s="1" customFormat="1" spans="19:23">
      <c r="S34" s="1" t="s">
        <v>61</v>
      </c>
      <c r="T34" s="11">
        <v>2.843</v>
      </c>
      <c r="U34" s="11">
        <v>2.991</v>
      </c>
      <c r="V34" s="11">
        <v>3.087</v>
      </c>
      <c r="W34" s="11">
        <v>3.157</v>
      </c>
    </row>
    <row r="35" s="1" customFormat="1" spans="19:23">
      <c r="S35" s="1" t="s">
        <v>62</v>
      </c>
      <c r="T35" s="11">
        <f t="shared" ref="T35:W35" si="14">$T$32*T34</f>
        <v>3.86976137447871</v>
      </c>
      <c r="U35" s="11">
        <f t="shared" si="14"/>
        <v>4.07121219523947</v>
      </c>
      <c r="V35" s="11">
        <f t="shared" si="14"/>
        <v>4.2018829978951</v>
      </c>
      <c r="W35" s="11">
        <f t="shared" si="14"/>
        <v>4.29716379149817</v>
      </c>
    </row>
    <row r="37" s="1" customFormat="1" spans="19:22">
      <c r="S37" s="2" t="s">
        <v>1</v>
      </c>
      <c r="T37" s="2" t="s">
        <v>4</v>
      </c>
      <c r="U37" s="2" t="s">
        <v>63</v>
      </c>
      <c r="V37" s="1" t="s">
        <v>64</v>
      </c>
    </row>
    <row r="38" s="1" customFormat="1" spans="19:22">
      <c r="S38" s="2" t="s">
        <v>69</v>
      </c>
      <c r="T38" s="5"/>
      <c r="U38" s="2"/>
      <c r="V38" s="8"/>
    </row>
    <row r="39" s="1" customFormat="1" spans="19:22">
      <c r="S39" s="2" t="s">
        <v>8</v>
      </c>
      <c r="T39" s="5"/>
      <c r="U39" s="2"/>
      <c r="V39" s="8"/>
    </row>
    <row r="40" s="1" customFormat="1" spans="19:22">
      <c r="S40" s="2" t="s">
        <v>9</v>
      </c>
      <c r="T40" s="5"/>
      <c r="U40" s="2"/>
      <c r="V40" s="8"/>
    </row>
    <row r="41" s="1" customFormat="1" spans="19:22">
      <c r="S41" s="2" t="s">
        <v>10</v>
      </c>
      <c r="T41" s="5"/>
      <c r="U41" s="2"/>
      <c r="V41" s="8"/>
    </row>
    <row r="42" s="1" customFormat="1" spans="19:22">
      <c r="S42" s="2" t="s">
        <v>11</v>
      </c>
      <c r="T42" s="5"/>
      <c r="U42" s="2"/>
      <c r="V42" s="8"/>
    </row>
    <row r="45" s="1" customFormat="1" spans="19:19">
      <c r="S45" s="6" t="s">
        <v>65</v>
      </c>
    </row>
    <row r="46" s="1" customFormat="1" spans="19:20">
      <c r="S46" s="6" t="s">
        <v>60</v>
      </c>
      <c r="T46" s="11">
        <f>SQRT(V27/15)</f>
        <v>1.36115419432948</v>
      </c>
    </row>
    <row r="47" s="1" customFormat="1" spans="20:23">
      <c r="T47" s="9">
        <v>2</v>
      </c>
      <c r="U47" s="9">
        <v>3</v>
      </c>
      <c r="V47" s="9">
        <v>4</v>
      </c>
      <c r="W47" s="9">
        <v>5</v>
      </c>
    </row>
    <row r="48" s="1" customFormat="1" spans="19:23">
      <c r="S48" s="1" t="s">
        <v>61</v>
      </c>
      <c r="T48" s="11">
        <v>2.843</v>
      </c>
      <c r="U48" s="11">
        <v>2.991</v>
      </c>
      <c r="V48" s="11">
        <v>3.087</v>
      </c>
      <c r="W48" s="11">
        <v>3.157</v>
      </c>
    </row>
    <row r="49" s="1" customFormat="1" spans="19:23">
      <c r="S49" s="1" t="s">
        <v>62</v>
      </c>
      <c r="T49" s="11">
        <f t="shared" ref="T49:W49" si="15">$T$32*T48</f>
        <v>3.86976137447871</v>
      </c>
      <c r="U49" s="11">
        <f t="shared" si="15"/>
        <v>4.07121219523947</v>
      </c>
      <c r="V49" s="11">
        <f t="shared" si="15"/>
        <v>4.2018829978951</v>
      </c>
      <c r="W49" s="11">
        <f t="shared" si="15"/>
        <v>4.29716379149817</v>
      </c>
    </row>
    <row r="51" s="1" customFormat="1" spans="19:22">
      <c r="S51" s="2" t="s">
        <v>1</v>
      </c>
      <c r="T51" s="2" t="s">
        <v>4</v>
      </c>
      <c r="U51" s="2" t="s">
        <v>63</v>
      </c>
      <c r="V51" s="1" t="s">
        <v>64</v>
      </c>
    </row>
    <row r="52" s="1" customFormat="1" spans="19:22">
      <c r="S52" s="2" t="s">
        <v>13</v>
      </c>
      <c r="T52" s="5"/>
      <c r="U52" s="2"/>
      <c r="V52" s="8"/>
    </row>
    <row r="53" s="1" customFormat="1" spans="19:22">
      <c r="S53" s="2" t="s">
        <v>70</v>
      </c>
      <c r="T53" s="5"/>
      <c r="U53" s="2"/>
      <c r="V53" s="8"/>
    </row>
    <row r="54" s="1" customFormat="1" spans="19:22">
      <c r="S54" s="2" t="s">
        <v>17</v>
      </c>
      <c r="T54" s="5"/>
      <c r="U54" s="2"/>
      <c r="V54" s="8"/>
    </row>
    <row r="55" s="1" customFormat="1" spans="19:22">
      <c r="S55" s="2" t="s">
        <v>19</v>
      </c>
      <c r="T55" s="5"/>
      <c r="U55" s="2"/>
      <c r="V55" s="8"/>
    </row>
    <row r="56" s="1" customFormat="1" spans="19:22">
      <c r="S56" s="2" t="s">
        <v>21</v>
      </c>
      <c r="T56" s="5"/>
      <c r="U56" s="2"/>
      <c r="V56" s="8"/>
    </row>
    <row r="58" s="1" customFormat="1" spans="19:19">
      <c r="S58" s="12" t="s">
        <v>71</v>
      </c>
    </row>
    <row r="59" s="1" customFormat="1" spans="19:20">
      <c r="S59" s="6" t="s">
        <v>60</v>
      </c>
      <c r="T59" s="13">
        <f>SQRT(V27/3)</f>
        <v>3.04363330637967</v>
      </c>
    </row>
    <row r="60" s="1" customFormat="1" spans="20:38">
      <c r="T60" s="9">
        <v>2</v>
      </c>
      <c r="U60" s="9">
        <v>3</v>
      </c>
      <c r="V60" s="9">
        <v>4</v>
      </c>
      <c r="W60" s="9">
        <v>5</v>
      </c>
      <c r="X60" s="9">
        <v>6</v>
      </c>
      <c r="Y60" s="9">
        <v>7</v>
      </c>
      <c r="Z60" s="9">
        <v>8</v>
      </c>
      <c r="AA60" s="9">
        <v>9</v>
      </c>
      <c r="AB60" s="9">
        <v>10</v>
      </c>
      <c r="AC60" s="9">
        <v>11</v>
      </c>
      <c r="AD60" s="9">
        <v>12</v>
      </c>
      <c r="AE60" s="9">
        <v>13</v>
      </c>
      <c r="AF60" s="9">
        <v>14</v>
      </c>
      <c r="AG60" s="9">
        <v>15</v>
      </c>
      <c r="AH60" s="9">
        <v>16</v>
      </c>
      <c r="AI60" s="9">
        <v>17</v>
      </c>
      <c r="AJ60" s="9">
        <v>18</v>
      </c>
      <c r="AK60" s="9">
        <v>19</v>
      </c>
      <c r="AL60" s="9">
        <v>20</v>
      </c>
    </row>
    <row r="61" s="1" customFormat="1" spans="19:38">
      <c r="S61" s="12" t="s">
        <v>61</v>
      </c>
      <c r="T61" s="9">
        <v>2.843</v>
      </c>
      <c r="U61" s="9">
        <v>2.991</v>
      </c>
      <c r="V61" s="9">
        <v>3.087</v>
      </c>
      <c r="W61" s="9">
        <v>3.157</v>
      </c>
      <c r="X61" s="9">
        <v>3.211</v>
      </c>
      <c r="Y61" s="9">
        <v>3.253</v>
      </c>
      <c r="Z61" s="9">
        <v>3.288</v>
      </c>
      <c r="AA61" s="9">
        <v>3.318</v>
      </c>
      <c r="AB61" s="9">
        <v>3.342</v>
      </c>
      <c r="AC61" s="9">
        <v>3.363</v>
      </c>
      <c r="AD61" s="9">
        <v>3.382</v>
      </c>
      <c r="AE61" s="9">
        <v>3.398</v>
      </c>
      <c r="AF61" s="9">
        <v>3.412</v>
      </c>
      <c r="AG61" s="9">
        <v>3.424</v>
      </c>
      <c r="AH61" s="9">
        <v>3.435</v>
      </c>
      <c r="AI61" s="9">
        <v>3.445</v>
      </c>
      <c r="AJ61" s="9">
        <v>3.453</v>
      </c>
      <c r="AK61" s="9">
        <v>3.461</v>
      </c>
      <c r="AL61" s="9">
        <v>3.468</v>
      </c>
    </row>
    <row r="62" s="1" customFormat="1" spans="19:38">
      <c r="S62" s="12" t="s">
        <v>62</v>
      </c>
      <c r="T62" s="13">
        <f t="shared" ref="T62:AL62" si="16">$T$59*T61</f>
        <v>8.65304949003741</v>
      </c>
      <c r="U62" s="13">
        <f t="shared" si="16"/>
        <v>9.1035072193816</v>
      </c>
      <c r="V62" s="13">
        <f t="shared" si="16"/>
        <v>9.39569601679405</v>
      </c>
      <c r="W62" s="13">
        <f t="shared" si="16"/>
        <v>9.60875034824063</v>
      </c>
      <c r="X62" s="13">
        <f t="shared" si="16"/>
        <v>9.77310654678513</v>
      </c>
      <c r="Y62" s="13">
        <f t="shared" si="16"/>
        <v>9.90093914565308</v>
      </c>
      <c r="Z62" s="13">
        <f t="shared" si="16"/>
        <v>10.0074663113764</v>
      </c>
      <c r="AA62" s="13">
        <f t="shared" si="16"/>
        <v>10.0987753105678</v>
      </c>
      <c r="AB62" s="13">
        <f t="shared" si="16"/>
        <v>10.1718225099209</v>
      </c>
      <c r="AC62" s="13">
        <f t="shared" si="16"/>
        <v>10.2357388093548</v>
      </c>
      <c r="AD62" s="13">
        <f t="shared" si="16"/>
        <v>10.2935678421761</v>
      </c>
      <c r="AE62" s="13">
        <f t="shared" si="16"/>
        <v>10.3422659750781</v>
      </c>
      <c r="AF62" s="13">
        <f t="shared" si="16"/>
        <v>10.3848768413674</v>
      </c>
      <c r="AG62" s="13">
        <f t="shared" si="16"/>
        <v>10.421400441044</v>
      </c>
      <c r="AH62" s="13">
        <f t="shared" si="16"/>
        <v>10.4548804074142</v>
      </c>
      <c r="AI62" s="13">
        <f t="shared" si="16"/>
        <v>10.485316740478</v>
      </c>
      <c r="AJ62" s="13">
        <f t="shared" si="16"/>
        <v>10.509665806929</v>
      </c>
      <c r="AK62" s="13">
        <f t="shared" si="16"/>
        <v>10.5340148733801</v>
      </c>
      <c r="AL62" s="13">
        <f t="shared" si="16"/>
        <v>10.5553203065247</v>
      </c>
    </row>
    <row r="64" s="1" customFormat="1" spans="19:22">
      <c r="S64" s="2" t="s">
        <v>1</v>
      </c>
      <c r="T64" s="2" t="s">
        <v>4</v>
      </c>
      <c r="U64" s="2" t="s">
        <v>63</v>
      </c>
      <c r="V64" s="1" t="s">
        <v>64</v>
      </c>
    </row>
    <row r="65" s="1" customFormat="1" spans="19:22">
      <c r="S65" s="17" t="s">
        <v>6</v>
      </c>
      <c r="T65" s="3"/>
      <c r="U65" s="2"/>
      <c r="V65" s="11"/>
    </row>
    <row r="66" s="1" customFormat="1" spans="19:21">
      <c r="S66" s="17" t="s">
        <v>12</v>
      </c>
      <c r="T66" s="3"/>
      <c r="U66" s="2"/>
    </row>
    <row r="67" s="1" customFormat="1" spans="19:21">
      <c r="S67" s="17" t="s">
        <v>14</v>
      </c>
      <c r="T67" s="3"/>
      <c r="U67" s="2"/>
    </row>
    <row r="68" s="1" customFormat="1" spans="19:21">
      <c r="S68" s="17" t="s">
        <v>16</v>
      </c>
      <c r="T68" s="3"/>
      <c r="U68" s="2"/>
    </row>
    <row r="69" s="1" customFormat="1" spans="19:21">
      <c r="S69" s="17" t="s">
        <v>18</v>
      </c>
      <c r="T69" s="3"/>
      <c r="U69" s="2"/>
    </row>
    <row r="70" s="1" customFormat="1" spans="19:21">
      <c r="S70" s="17" t="s">
        <v>20</v>
      </c>
      <c r="T70" s="3"/>
      <c r="U70" s="2"/>
    </row>
    <row r="71" s="1" customFormat="1" spans="19:22">
      <c r="S71" s="17" t="s">
        <v>22</v>
      </c>
      <c r="T71" s="3"/>
      <c r="U71" s="2"/>
      <c r="V71" s="16"/>
    </row>
    <row r="72" s="1" customFormat="1" spans="19:21">
      <c r="S72" s="17" t="s">
        <v>23</v>
      </c>
      <c r="T72" s="3"/>
      <c r="U72" s="2"/>
    </row>
    <row r="73" s="1" customFormat="1" spans="19:21">
      <c r="S73" s="17" t="s">
        <v>24</v>
      </c>
      <c r="T73" s="3"/>
      <c r="U73" s="2"/>
    </row>
    <row r="74" s="1" customFormat="1" spans="19:21">
      <c r="S74" s="17" t="s">
        <v>25</v>
      </c>
      <c r="T74" s="3"/>
      <c r="U74" s="2"/>
    </row>
    <row r="75" s="1" customFormat="1" spans="19:21">
      <c r="S75" s="17" t="s">
        <v>26</v>
      </c>
      <c r="T75" s="3"/>
      <c r="U75" s="2"/>
    </row>
    <row r="76" s="1" customFormat="1" spans="19:21">
      <c r="S76" s="17" t="s">
        <v>28</v>
      </c>
      <c r="T76" s="3"/>
      <c r="U76" s="2"/>
    </row>
    <row r="77" s="1" customFormat="1" spans="19:21">
      <c r="S77" s="17" t="s">
        <v>30</v>
      </c>
      <c r="T77" s="3"/>
      <c r="U77" s="2"/>
    </row>
    <row r="78" s="1" customFormat="1" spans="19:21">
      <c r="S78" s="17" t="s">
        <v>31</v>
      </c>
      <c r="T78" s="3"/>
      <c r="U78" s="2"/>
    </row>
    <row r="79" s="1" customFormat="1" spans="19:21">
      <c r="S79" s="17" t="s">
        <v>33</v>
      </c>
      <c r="T79" s="3"/>
      <c r="U79" s="2"/>
    </row>
    <row r="80" s="1" customFormat="1" spans="19:21">
      <c r="S80" s="17" t="s">
        <v>41</v>
      </c>
      <c r="T80" s="3"/>
      <c r="U80" s="2"/>
    </row>
    <row r="81" s="1" customFormat="1" spans="19:21">
      <c r="S81" s="17" t="s">
        <v>42</v>
      </c>
      <c r="T81" s="3"/>
      <c r="U81" s="2"/>
    </row>
    <row r="82" s="1" customFormat="1" spans="19:21">
      <c r="S82" s="17" t="s">
        <v>44</v>
      </c>
      <c r="T82" s="3"/>
      <c r="U82" s="2"/>
    </row>
    <row r="83" s="1" customFormat="1" spans="19:21">
      <c r="S83" s="17" t="s">
        <v>46</v>
      </c>
      <c r="T83" s="3"/>
      <c r="U83" s="2"/>
    </row>
    <row r="84" s="1" customFormat="1" spans="19:21">
      <c r="S84" s="17" t="s">
        <v>48</v>
      </c>
      <c r="T84" s="3"/>
      <c r="U84" s="2"/>
    </row>
    <row r="85" s="1" customFormat="1" spans="19:21">
      <c r="S85" s="17" t="s">
        <v>51</v>
      </c>
      <c r="T85" s="3"/>
      <c r="U85" s="2"/>
    </row>
    <row r="86" s="1" customFormat="1" spans="19:21">
      <c r="S86" s="17" t="s">
        <v>53</v>
      </c>
      <c r="T86" s="3"/>
      <c r="U86" s="2"/>
    </row>
    <row r="87" s="1" customFormat="1" spans="19:22">
      <c r="S87" s="17" t="s">
        <v>54</v>
      </c>
      <c r="T87" s="3"/>
      <c r="U87" s="2"/>
      <c r="V87" s="8"/>
    </row>
    <row r="88" s="1" customFormat="1" spans="19:22">
      <c r="S88" s="17" t="s">
        <v>55</v>
      </c>
      <c r="T88" s="3"/>
      <c r="U88" s="2"/>
      <c r="V88" s="13"/>
    </row>
    <row r="89" s="1" customFormat="1" spans="19:22">
      <c r="S89" s="17" t="s">
        <v>58</v>
      </c>
      <c r="T89" s="3"/>
      <c r="U89" s="2"/>
      <c r="V89" s="8"/>
    </row>
  </sheetData>
  <sortState ref="S65:V89">
    <sortCondition ref="T65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G6" workbookViewId="0">
      <selection activeCell="P20" sqref="P20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6</v>
      </c>
      <c r="L7" s="3">
        <v>63</v>
      </c>
      <c r="M7" s="3">
        <v>67</v>
      </c>
      <c r="N7" s="3">
        <v>57</v>
      </c>
      <c r="O7" s="3">
        <f t="shared" ref="O7:O31" si="0">SUM(L7:N7)</f>
        <v>187</v>
      </c>
      <c r="P7" s="3">
        <f t="shared" ref="P7:P31" si="1">AVERAGE(L7:N7)</f>
        <v>62.3333333333333</v>
      </c>
      <c r="S7" s="2"/>
      <c r="T7" s="2" t="s">
        <v>7</v>
      </c>
      <c r="U7" s="2" t="s">
        <v>8</v>
      </c>
      <c r="V7" s="2" t="s">
        <v>9</v>
      </c>
      <c r="W7" s="2" t="s">
        <v>10</v>
      </c>
      <c r="X7" s="2" t="s">
        <v>11</v>
      </c>
      <c r="Y7" s="2" t="s">
        <v>3</v>
      </c>
      <c r="Z7" s="2" t="s">
        <v>4</v>
      </c>
    </row>
    <row r="8" s="1" customFormat="1" spans="11:26">
      <c r="K8" s="2" t="s">
        <v>12</v>
      </c>
      <c r="L8" s="3">
        <v>72</v>
      </c>
      <c r="M8" s="3">
        <v>72</v>
      </c>
      <c r="N8" s="3">
        <v>71</v>
      </c>
      <c r="O8" s="3">
        <f t="shared" si="0"/>
        <v>215</v>
      </c>
      <c r="P8" s="3">
        <f t="shared" si="1"/>
        <v>71.6666666666667</v>
      </c>
      <c r="S8" s="2" t="s">
        <v>13</v>
      </c>
      <c r="T8" s="3">
        <f t="shared" ref="T8:T12" si="2">O7</f>
        <v>187</v>
      </c>
      <c r="U8" s="3">
        <f t="shared" ref="U8:U12" si="3">O12</f>
        <v>212</v>
      </c>
      <c r="V8" s="3">
        <f t="shared" ref="V8:V12" si="4">O17</f>
        <v>208</v>
      </c>
      <c r="W8" s="3">
        <f t="shared" ref="W8:W12" si="5">O22</f>
        <v>215</v>
      </c>
      <c r="X8" s="3">
        <f t="shared" ref="X8:X12" si="6">O27</f>
        <v>196</v>
      </c>
      <c r="Y8" s="3">
        <f t="shared" ref="Y8:Y12" si="7">SUM(T8:X8)</f>
        <v>1018</v>
      </c>
      <c r="Z8" s="5">
        <f t="shared" ref="Z8:Z12" si="8">Y8/15</f>
        <v>67.8666666666667</v>
      </c>
    </row>
    <row r="9" s="1" customFormat="1" spans="11:26">
      <c r="K9" s="2" t="s">
        <v>14</v>
      </c>
      <c r="L9" s="3">
        <v>74</v>
      </c>
      <c r="M9" s="3">
        <v>73</v>
      </c>
      <c r="N9" s="3">
        <v>70</v>
      </c>
      <c r="O9" s="3">
        <f t="shared" si="0"/>
        <v>217</v>
      </c>
      <c r="P9" s="3">
        <f t="shared" si="1"/>
        <v>72.3333333333333</v>
      </c>
      <c r="S9" s="2" t="s">
        <v>15</v>
      </c>
      <c r="T9" s="3">
        <f t="shared" si="2"/>
        <v>215</v>
      </c>
      <c r="U9" s="3">
        <f t="shared" si="3"/>
        <v>215</v>
      </c>
      <c r="V9" s="3">
        <f t="shared" si="4"/>
        <v>215</v>
      </c>
      <c r="W9" s="3">
        <f t="shared" si="5"/>
        <v>214</v>
      </c>
      <c r="X9" s="3">
        <f t="shared" si="6"/>
        <v>228</v>
      </c>
      <c r="Y9" s="3">
        <f t="shared" si="7"/>
        <v>1087</v>
      </c>
      <c r="Z9" s="5">
        <f t="shared" si="8"/>
        <v>72.4666666666667</v>
      </c>
    </row>
    <row r="10" s="1" customFormat="1" spans="11:26">
      <c r="K10" s="2" t="s">
        <v>16</v>
      </c>
      <c r="L10" s="3">
        <v>68</v>
      </c>
      <c r="M10" s="3">
        <v>79</v>
      </c>
      <c r="N10" s="3">
        <v>72</v>
      </c>
      <c r="O10" s="3">
        <f t="shared" si="0"/>
        <v>219</v>
      </c>
      <c r="P10" s="3">
        <f t="shared" si="1"/>
        <v>73</v>
      </c>
      <c r="S10" s="2" t="s">
        <v>17</v>
      </c>
      <c r="T10" s="3">
        <f t="shared" si="2"/>
        <v>217</v>
      </c>
      <c r="U10" s="3">
        <f t="shared" si="3"/>
        <v>223</v>
      </c>
      <c r="V10" s="3">
        <f t="shared" si="4"/>
        <v>219</v>
      </c>
      <c r="W10" s="3">
        <f t="shared" si="5"/>
        <v>232</v>
      </c>
      <c r="X10" s="3">
        <f t="shared" si="6"/>
        <v>236</v>
      </c>
      <c r="Y10" s="3">
        <f t="shared" si="7"/>
        <v>1127</v>
      </c>
      <c r="Z10" s="5">
        <f t="shared" si="8"/>
        <v>75.1333333333333</v>
      </c>
    </row>
    <row r="11" s="1" customFormat="1" spans="11:26">
      <c r="K11" s="2" t="s">
        <v>18</v>
      </c>
      <c r="L11" s="3">
        <v>76</v>
      </c>
      <c r="M11" s="3">
        <v>77</v>
      </c>
      <c r="N11" s="3">
        <v>67</v>
      </c>
      <c r="O11" s="3">
        <f t="shared" si="0"/>
        <v>220</v>
      </c>
      <c r="P11" s="3">
        <f t="shared" si="1"/>
        <v>73.3333333333333</v>
      </c>
      <c r="S11" s="2" t="s">
        <v>19</v>
      </c>
      <c r="T11" s="3">
        <f t="shared" si="2"/>
        <v>219</v>
      </c>
      <c r="U11" s="3">
        <f t="shared" si="3"/>
        <v>227</v>
      </c>
      <c r="V11" s="3">
        <f t="shared" si="4"/>
        <v>264</v>
      </c>
      <c r="W11" s="3">
        <f t="shared" si="5"/>
        <v>233</v>
      </c>
      <c r="X11" s="3">
        <f t="shared" si="6"/>
        <v>231</v>
      </c>
      <c r="Y11" s="3">
        <f t="shared" si="7"/>
        <v>1174</v>
      </c>
      <c r="Z11" s="5">
        <f t="shared" si="8"/>
        <v>78.2666666666667</v>
      </c>
    </row>
    <row r="12" s="1" customFormat="1" spans="11:26">
      <c r="K12" s="2" t="s">
        <v>20</v>
      </c>
      <c r="L12" s="3">
        <v>81</v>
      </c>
      <c r="M12" s="3">
        <v>62</v>
      </c>
      <c r="N12" s="3">
        <v>69</v>
      </c>
      <c r="O12" s="3">
        <f t="shared" si="0"/>
        <v>212</v>
      </c>
      <c r="P12" s="3">
        <f t="shared" si="1"/>
        <v>70.6666666666667</v>
      </c>
      <c r="S12" s="2" t="s">
        <v>21</v>
      </c>
      <c r="T12" s="3">
        <f t="shared" si="2"/>
        <v>220</v>
      </c>
      <c r="U12" s="3">
        <f t="shared" si="3"/>
        <v>219</v>
      </c>
      <c r="V12" s="3">
        <f t="shared" si="4"/>
        <v>253</v>
      </c>
      <c r="W12" s="3">
        <f t="shared" si="5"/>
        <v>218</v>
      </c>
      <c r="X12" s="3">
        <f t="shared" si="6"/>
        <v>225</v>
      </c>
      <c r="Y12" s="3">
        <f t="shared" si="7"/>
        <v>1135</v>
      </c>
      <c r="Z12" s="5">
        <f t="shared" si="8"/>
        <v>75.6666666666667</v>
      </c>
    </row>
    <row r="13" s="1" customFormat="1" spans="11:26">
      <c r="K13" s="2" t="s">
        <v>22</v>
      </c>
      <c r="L13" s="3">
        <v>73</v>
      </c>
      <c r="M13" s="3">
        <v>73</v>
      </c>
      <c r="N13" s="3">
        <v>69</v>
      </c>
      <c r="O13" s="3">
        <f t="shared" si="0"/>
        <v>215</v>
      </c>
      <c r="P13" s="3">
        <f t="shared" si="1"/>
        <v>71.6666666666667</v>
      </c>
      <c r="S13" s="2" t="s">
        <v>3</v>
      </c>
      <c r="T13" s="3">
        <f t="shared" ref="T13:Y13" si="9">SUM(T8:T12)</f>
        <v>1058</v>
      </c>
      <c r="U13" s="3">
        <f t="shared" si="9"/>
        <v>1096</v>
      </c>
      <c r="V13" s="3">
        <f t="shared" si="9"/>
        <v>1159</v>
      </c>
      <c r="W13" s="3">
        <f t="shared" si="9"/>
        <v>1112</v>
      </c>
      <c r="X13" s="3">
        <f t="shared" si="9"/>
        <v>1116</v>
      </c>
      <c r="Y13" s="3">
        <f t="shared" si="9"/>
        <v>5541</v>
      </c>
      <c r="Z13" s="2"/>
    </row>
    <row r="14" s="1" customFormat="1" spans="11:26">
      <c r="K14" s="2" t="s">
        <v>23</v>
      </c>
      <c r="L14" s="3">
        <v>73</v>
      </c>
      <c r="M14" s="3">
        <v>74</v>
      </c>
      <c r="N14" s="3">
        <v>76</v>
      </c>
      <c r="O14" s="3">
        <f t="shared" si="0"/>
        <v>223</v>
      </c>
      <c r="P14" s="3">
        <f t="shared" si="1"/>
        <v>74.3333333333333</v>
      </c>
      <c r="S14" s="2" t="s">
        <v>4</v>
      </c>
      <c r="T14" s="5">
        <f t="shared" ref="T14:X14" si="10">T13/15</f>
        <v>70.5333333333333</v>
      </c>
      <c r="U14" s="5">
        <f t="shared" si="10"/>
        <v>73.0666666666667</v>
      </c>
      <c r="V14" s="5">
        <f t="shared" si="10"/>
        <v>77.2666666666667</v>
      </c>
      <c r="W14" s="5">
        <f t="shared" si="10"/>
        <v>74.1333333333333</v>
      </c>
      <c r="X14" s="5">
        <f t="shared" si="10"/>
        <v>74.4</v>
      </c>
      <c r="Y14" s="2"/>
      <c r="Z14" s="2"/>
    </row>
    <row r="15" s="1" customFormat="1" spans="11:16">
      <c r="K15" s="2" t="s">
        <v>24</v>
      </c>
      <c r="L15" s="3">
        <v>71</v>
      </c>
      <c r="M15" s="3">
        <v>79</v>
      </c>
      <c r="N15" s="3">
        <v>77</v>
      </c>
      <c r="O15" s="3">
        <f t="shared" si="0"/>
        <v>227</v>
      </c>
      <c r="P15" s="3">
        <f t="shared" si="1"/>
        <v>75.6666666666667</v>
      </c>
    </row>
    <row r="16" s="1" customFormat="1" spans="11:16">
      <c r="K16" s="2" t="s">
        <v>25</v>
      </c>
      <c r="L16" s="3">
        <v>79</v>
      </c>
      <c r="M16" s="3">
        <v>73</v>
      </c>
      <c r="N16" s="3">
        <v>67</v>
      </c>
      <c r="O16" s="3">
        <f t="shared" si="0"/>
        <v>219</v>
      </c>
      <c r="P16" s="3">
        <f t="shared" si="1"/>
        <v>73</v>
      </c>
    </row>
    <row r="17" s="1" customFormat="1" spans="11:20">
      <c r="K17" s="2" t="s">
        <v>26</v>
      </c>
      <c r="L17" s="3">
        <v>76</v>
      </c>
      <c r="M17" s="3">
        <v>71</v>
      </c>
      <c r="N17" s="3">
        <v>61</v>
      </c>
      <c r="O17" s="3">
        <f t="shared" si="0"/>
        <v>208</v>
      </c>
      <c r="P17" s="3">
        <f t="shared" si="1"/>
        <v>69.3333333333333</v>
      </c>
      <c r="S17" s="6" t="s">
        <v>27</v>
      </c>
      <c r="T17" s="8">
        <f>O32^2/(5*5*3)</f>
        <v>409369.08</v>
      </c>
    </row>
    <row r="18" s="1" customFormat="1" spans="11:20">
      <c r="K18" s="2" t="s">
        <v>28</v>
      </c>
      <c r="L18" s="3">
        <v>76</v>
      </c>
      <c r="M18" s="3">
        <v>73</v>
      </c>
      <c r="N18" s="3">
        <v>66</v>
      </c>
      <c r="O18" s="3">
        <f t="shared" si="0"/>
        <v>215</v>
      </c>
      <c r="P18" s="3">
        <f t="shared" si="1"/>
        <v>71.6666666666667</v>
      </c>
      <c r="S18" s="6" t="s">
        <v>29</v>
      </c>
      <c r="T18" s="8">
        <f>SUMSQ(L7:N31)-T17</f>
        <v>2943.91999999998</v>
      </c>
    </row>
    <row r="19" s="1" customFormat="1" spans="11:16">
      <c r="K19" s="2" t="s">
        <v>30</v>
      </c>
      <c r="L19" s="3">
        <v>79</v>
      </c>
      <c r="M19" s="3">
        <v>69</v>
      </c>
      <c r="N19" s="3">
        <v>71</v>
      </c>
      <c r="O19" s="3">
        <f t="shared" si="0"/>
        <v>219</v>
      </c>
      <c r="P19" s="3">
        <f t="shared" si="1"/>
        <v>73</v>
      </c>
    </row>
    <row r="20" s="1" customFormat="1" spans="11:19">
      <c r="K20" s="2" t="s">
        <v>31</v>
      </c>
      <c r="L20" s="3">
        <v>87</v>
      </c>
      <c r="M20" s="3">
        <v>88</v>
      </c>
      <c r="N20" s="3">
        <v>89</v>
      </c>
      <c r="O20" s="3">
        <f t="shared" si="0"/>
        <v>264</v>
      </c>
      <c r="P20" s="3">
        <f t="shared" si="1"/>
        <v>88</v>
      </c>
      <c r="S20" s="9" t="s">
        <v>32</v>
      </c>
    </row>
    <row r="21" s="1" customFormat="1" spans="11:26">
      <c r="K21" s="2" t="s">
        <v>33</v>
      </c>
      <c r="L21" s="3">
        <v>83</v>
      </c>
      <c r="M21" s="3">
        <v>81</v>
      </c>
      <c r="N21" s="3">
        <v>89</v>
      </c>
      <c r="O21" s="3">
        <f t="shared" si="0"/>
        <v>253</v>
      </c>
      <c r="P21" s="3">
        <f t="shared" si="1"/>
        <v>84.3333333333333</v>
      </c>
      <c r="S21" s="2" t="s">
        <v>34</v>
      </c>
      <c r="T21" s="2" t="s">
        <v>35</v>
      </c>
      <c r="U21" s="2" t="s">
        <v>36</v>
      </c>
      <c r="V21" s="2" t="s">
        <v>37</v>
      </c>
      <c r="W21" s="2" t="s">
        <v>38</v>
      </c>
      <c r="X21" s="2" t="s">
        <v>39</v>
      </c>
      <c r="Y21" s="2"/>
      <c r="Z21" s="2" t="s">
        <v>40</v>
      </c>
    </row>
    <row r="22" s="1" customFormat="1" spans="11:26">
      <c r="K22" s="2" t="s">
        <v>41</v>
      </c>
      <c r="L22" s="3">
        <v>68</v>
      </c>
      <c r="M22" s="3">
        <v>71</v>
      </c>
      <c r="N22" s="3">
        <v>76</v>
      </c>
      <c r="O22" s="3">
        <f t="shared" si="0"/>
        <v>215</v>
      </c>
      <c r="P22" s="3">
        <f t="shared" si="1"/>
        <v>71.6666666666667</v>
      </c>
      <c r="S22" s="2"/>
      <c r="T22" s="2"/>
      <c r="U22" s="2"/>
      <c r="V22" s="2"/>
      <c r="W22" s="2"/>
      <c r="X22" s="10">
        <v>0.05</v>
      </c>
      <c r="Y22" s="10">
        <v>0.01</v>
      </c>
      <c r="Z22" s="2"/>
    </row>
    <row r="23" s="1" customFormat="1" spans="11:26">
      <c r="K23" s="2" t="s">
        <v>42</v>
      </c>
      <c r="L23" s="3">
        <v>77</v>
      </c>
      <c r="M23" s="3">
        <v>64</v>
      </c>
      <c r="N23" s="3">
        <v>73</v>
      </c>
      <c r="O23" s="3">
        <f t="shared" si="0"/>
        <v>214</v>
      </c>
      <c r="P23" s="3">
        <f t="shared" si="1"/>
        <v>71.3333333333333</v>
      </c>
      <c r="S23" s="2" t="s">
        <v>2</v>
      </c>
      <c r="T23" s="2">
        <f>3-1</f>
        <v>2</v>
      </c>
      <c r="U23" s="5">
        <f>(SUMSQ(L32:N32)/25)-T17</f>
        <v>40.8800000000047</v>
      </c>
      <c r="V23" s="5">
        <f t="shared" ref="V23:V27" si="11">U23/T23</f>
        <v>20.4400000000023</v>
      </c>
      <c r="W23" s="5">
        <f t="shared" ref="W23:W26" si="12">V23/$V$27</f>
        <v>1.01868925990543</v>
      </c>
      <c r="X23" s="5">
        <v>3.1907273359285</v>
      </c>
      <c r="Y23" s="5">
        <v>5.07666380708612</v>
      </c>
      <c r="Z23" s="2" t="s">
        <v>50</v>
      </c>
    </row>
    <row r="24" s="1" customFormat="1" spans="11:26">
      <c r="K24" s="2" t="s">
        <v>44</v>
      </c>
      <c r="L24" s="3">
        <v>77</v>
      </c>
      <c r="M24" s="3">
        <v>79</v>
      </c>
      <c r="N24" s="3">
        <v>76</v>
      </c>
      <c r="O24" s="3">
        <f t="shared" si="0"/>
        <v>232</v>
      </c>
      <c r="P24" s="3">
        <f t="shared" si="1"/>
        <v>77.3333333333333</v>
      </c>
      <c r="S24" s="2" t="s">
        <v>45</v>
      </c>
      <c r="T24" s="2">
        <f>5-1</f>
        <v>4</v>
      </c>
      <c r="U24" s="5">
        <f>(SUMSQ(T13:X13)/15)-T17</f>
        <v>354.986666666635</v>
      </c>
      <c r="V24" s="5">
        <f t="shared" si="11"/>
        <v>88.7466666666587</v>
      </c>
      <c r="W24" s="5">
        <f t="shared" si="12"/>
        <v>4.42295871750108</v>
      </c>
      <c r="X24" s="5">
        <v>2.56524050847904</v>
      </c>
      <c r="Y24" s="5">
        <v>3.73741724260353</v>
      </c>
      <c r="Z24" s="2" t="s">
        <v>43</v>
      </c>
    </row>
    <row r="25" s="1" customFormat="1" spans="11:26">
      <c r="K25" s="2" t="s">
        <v>46</v>
      </c>
      <c r="L25" s="3">
        <v>79</v>
      </c>
      <c r="M25" s="3">
        <v>79</v>
      </c>
      <c r="N25" s="3">
        <v>75</v>
      </c>
      <c r="O25" s="3">
        <f t="shared" si="0"/>
        <v>233</v>
      </c>
      <c r="P25" s="3">
        <f t="shared" si="1"/>
        <v>77.6666666666667</v>
      </c>
      <c r="S25" s="2" t="s">
        <v>47</v>
      </c>
      <c r="T25" s="2">
        <f>5-1</f>
        <v>4</v>
      </c>
      <c r="U25" s="5">
        <f>(SUMSQ(Y8:Y12)/15)-T17</f>
        <v>932.453333333309</v>
      </c>
      <c r="V25" s="5">
        <f t="shared" si="11"/>
        <v>233.113333333327</v>
      </c>
      <c r="W25" s="5">
        <f t="shared" si="12"/>
        <v>11.6179084641579</v>
      </c>
      <c r="X25" s="5">
        <v>2.56524050847904</v>
      </c>
      <c r="Y25" s="5">
        <v>3.73741724260353</v>
      </c>
      <c r="Z25" s="2" t="s">
        <v>43</v>
      </c>
    </row>
    <row r="26" s="1" customFormat="1" spans="11:26">
      <c r="K26" s="2" t="s">
        <v>48</v>
      </c>
      <c r="L26" s="3">
        <v>74</v>
      </c>
      <c r="M26" s="3">
        <v>71</v>
      </c>
      <c r="N26" s="3">
        <v>73</v>
      </c>
      <c r="O26" s="3">
        <f t="shared" si="0"/>
        <v>218</v>
      </c>
      <c r="P26" s="3">
        <f t="shared" si="1"/>
        <v>72.6666666666667</v>
      </c>
      <c r="S26" s="2" t="s">
        <v>49</v>
      </c>
      <c r="T26" s="2">
        <f>(5-1)*(5-1)</f>
        <v>16</v>
      </c>
      <c r="U26" s="5">
        <f>(SUMSQ(T8:X12)/3)-T17-U24-U25</f>
        <v>652.48000000004</v>
      </c>
      <c r="V26" s="5">
        <f t="shared" si="11"/>
        <v>40.7800000000025</v>
      </c>
      <c r="W26" s="5">
        <f t="shared" si="12"/>
        <v>2.03239471716933</v>
      </c>
      <c r="X26" s="5">
        <v>1.85916701285117</v>
      </c>
      <c r="Y26" s="5">
        <v>2.39851571226643</v>
      </c>
      <c r="Z26" s="2" t="s">
        <v>68</v>
      </c>
    </row>
    <row r="27" s="1" customFormat="1" spans="11:26">
      <c r="K27" s="2" t="s">
        <v>51</v>
      </c>
      <c r="L27" s="3">
        <v>60</v>
      </c>
      <c r="M27" s="3">
        <v>66</v>
      </c>
      <c r="N27" s="3">
        <v>70</v>
      </c>
      <c r="O27" s="3">
        <f t="shared" si="0"/>
        <v>196</v>
      </c>
      <c r="P27" s="3">
        <f t="shared" si="1"/>
        <v>65.3333333333333</v>
      </c>
      <c r="S27" s="2" t="s">
        <v>52</v>
      </c>
      <c r="T27" s="2">
        <f>((5*5)-1)*(3-1)</f>
        <v>48</v>
      </c>
      <c r="U27" s="5">
        <f>T18-U23-U24-U25-U26</f>
        <v>963.119999999995</v>
      </c>
      <c r="V27" s="5">
        <f t="shared" si="11"/>
        <v>20.0649999999999</v>
      </c>
      <c r="W27" s="5"/>
      <c r="X27" s="5"/>
      <c r="Y27" s="5"/>
      <c r="Z27" s="4"/>
    </row>
    <row r="28" s="1" customFormat="1" spans="11:26">
      <c r="K28" s="2" t="s">
        <v>53</v>
      </c>
      <c r="L28" s="3">
        <v>77</v>
      </c>
      <c r="M28" s="3">
        <v>73</v>
      </c>
      <c r="N28" s="3">
        <v>78</v>
      </c>
      <c r="O28" s="3">
        <f t="shared" si="0"/>
        <v>228</v>
      </c>
      <c r="P28" s="3">
        <f t="shared" si="1"/>
        <v>76</v>
      </c>
      <c r="S28" s="2" t="s">
        <v>3</v>
      </c>
      <c r="T28" s="2">
        <f>(5*5*3)-1</f>
        <v>74</v>
      </c>
      <c r="U28" s="5">
        <f>T18</f>
        <v>2943.91999999998</v>
      </c>
      <c r="V28" s="5"/>
      <c r="W28" s="5"/>
      <c r="X28" s="5"/>
      <c r="Y28" s="5"/>
      <c r="Z28" s="4"/>
    </row>
    <row r="29" s="1" customFormat="1" spans="11:16">
      <c r="K29" s="2" t="s">
        <v>54</v>
      </c>
      <c r="L29" s="3">
        <v>76</v>
      </c>
      <c r="M29" s="3">
        <v>81</v>
      </c>
      <c r="N29" s="3">
        <v>79</v>
      </c>
      <c r="O29" s="3">
        <f t="shared" si="0"/>
        <v>236</v>
      </c>
      <c r="P29" s="3">
        <f t="shared" si="1"/>
        <v>78.6666666666667</v>
      </c>
    </row>
    <row r="30" s="1" customFormat="1" spans="11:27">
      <c r="K30" s="2" t="s">
        <v>55</v>
      </c>
      <c r="L30" s="3">
        <v>75</v>
      </c>
      <c r="M30" s="3">
        <v>79</v>
      </c>
      <c r="N30" s="3">
        <v>77</v>
      </c>
      <c r="O30" s="3">
        <f t="shared" si="0"/>
        <v>231</v>
      </c>
      <c r="P30" s="3">
        <f t="shared" si="1"/>
        <v>77</v>
      </c>
      <c r="Y30" s="14" t="s">
        <v>56</v>
      </c>
      <c r="Z30" s="15">
        <f>(SQRT(V27)/P32)*100</f>
        <v>6.06307157672577</v>
      </c>
      <c r="AA30" t="s">
        <v>57</v>
      </c>
    </row>
    <row r="31" s="1" customFormat="1" spans="11:19">
      <c r="K31" s="2" t="s">
        <v>58</v>
      </c>
      <c r="L31" s="3">
        <v>72</v>
      </c>
      <c r="M31" s="3">
        <v>79</v>
      </c>
      <c r="N31" s="3">
        <v>74</v>
      </c>
      <c r="O31" s="3">
        <f t="shared" si="0"/>
        <v>225</v>
      </c>
      <c r="P31" s="3">
        <f t="shared" si="1"/>
        <v>75</v>
      </c>
      <c r="S31" s="6" t="s">
        <v>59</v>
      </c>
    </row>
    <row r="32" s="1" customFormat="1" spans="11:20">
      <c r="K32" s="2" t="s">
        <v>3</v>
      </c>
      <c r="L32" s="3">
        <f t="shared" ref="L32:O32" si="13">SUM(L7:L31)</f>
        <v>1866</v>
      </c>
      <c r="M32" s="3">
        <f t="shared" si="13"/>
        <v>1853</v>
      </c>
      <c r="N32" s="3">
        <f t="shared" si="13"/>
        <v>1822</v>
      </c>
      <c r="O32" s="3">
        <f t="shared" si="13"/>
        <v>5541</v>
      </c>
      <c r="P32" s="4">
        <f>AVERAGE(P7:P31)</f>
        <v>73.88</v>
      </c>
      <c r="S32" s="6" t="s">
        <v>60</v>
      </c>
      <c r="T32" s="11">
        <f>SQRT(V27/15)</f>
        <v>1.15657540466096</v>
      </c>
    </row>
    <row r="33" s="1" customFormat="1" spans="20:23">
      <c r="T33" s="9">
        <v>2</v>
      </c>
      <c r="U33" s="9">
        <v>3</v>
      </c>
      <c r="V33" s="9">
        <v>4</v>
      </c>
      <c r="W33" s="9">
        <v>5</v>
      </c>
    </row>
    <row r="34" s="1" customFormat="1" spans="19:23">
      <c r="S34" s="1" t="s">
        <v>61</v>
      </c>
      <c r="T34" s="11">
        <v>2.843</v>
      </c>
      <c r="U34" s="11">
        <v>2.991</v>
      </c>
      <c r="V34" s="11">
        <v>3.087</v>
      </c>
      <c r="W34" s="11">
        <v>3.157</v>
      </c>
    </row>
    <row r="35" s="1" customFormat="1" spans="19:32">
      <c r="S35" s="1" t="s">
        <v>62</v>
      </c>
      <c r="T35" s="11">
        <f t="shared" ref="T35:W35" si="14">$T$32*T34</f>
        <v>3.28814387545111</v>
      </c>
      <c r="U35" s="11">
        <f t="shared" si="14"/>
        <v>3.45931703534093</v>
      </c>
      <c r="V35" s="11">
        <f t="shared" si="14"/>
        <v>3.57034827418838</v>
      </c>
      <c r="W35" s="11">
        <f t="shared" si="14"/>
        <v>3.65130855251465</v>
      </c>
      <c r="AF35" s="1" t="s">
        <v>66</v>
      </c>
    </row>
    <row r="37" s="1" customFormat="1" spans="19:22">
      <c r="S37" s="2" t="s">
        <v>1</v>
      </c>
      <c r="T37" s="2" t="s">
        <v>4</v>
      </c>
      <c r="U37" s="2" t="s">
        <v>63</v>
      </c>
      <c r="V37" s="1" t="s">
        <v>64</v>
      </c>
    </row>
    <row r="38" s="1" customFormat="1" spans="19:22">
      <c r="S38" s="2" t="s">
        <v>69</v>
      </c>
      <c r="T38" s="5"/>
      <c r="U38" s="2"/>
      <c r="V38" s="8"/>
    </row>
    <row r="39" s="1" customFormat="1" spans="19:22">
      <c r="S39" s="2" t="s">
        <v>8</v>
      </c>
      <c r="T39" s="5"/>
      <c r="U39" s="2"/>
      <c r="V39" s="8"/>
    </row>
    <row r="40" s="1" customFormat="1" spans="19:22">
      <c r="S40" s="2" t="s">
        <v>9</v>
      </c>
      <c r="T40" s="5"/>
      <c r="U40" s="2"/>
      <c r="V40" s="8"/>
    </row>
    <row r="41" s="1" customFormat="1" spans="19:21">
      <c r="S41" s="2" t="s">
        <v>10</v>
      </c>
      <c r="T41" s="5"/>
      <c r="U41" s="2"/>
    </row>
    <row r="42" s="1" customFormat="1" spans="19:22">
      <c r="S42" s="2" t="s">
        <v>11</v>
      </c>
      <c r="T42" s="5"/>
      <c r="U42" s="2"/>
      <c r="V42" s="8"/>
    </row>
    <row r="45" s="1" customFormat="1" spans="19:19">
      <c r="S45" s="6" t="s">
        <v>65</v>
      </c>
    </row>
    <row r="46" s="1" customFormat="1" spans="19:20">
      <c r="S46" s="6" t="s">
        <v>60</v>
      </c>
      <c r="T46" s="11">
        <f>SQRT(V27/15)</f>
        <v>1.15657540466096</v>
      </c>
    </row>
    <row r="47" s="1" customFormat="1" spans="20:23">
      <c r="T47" s="9">
        <v>2</v>
      </c>
      <c r="U47" s="9">
        <v>3</v>
      </c>
      <c r="V47" s="9">
        <v>4</v>
      </c>
      <c r="W47" s="9">
        <v>5</v>
      </c>
    </row>
    <row r="48" s="1" customFormat="1" spans="19:23">
      <c r="S48" s="1" t="s">
        <v>61</v>
      </c>
      <c r="T48" s="11">
        <v>2.843</v>
      </c>
      <c r="U48" s="11">
        <v>2.991</v>
      </c>
      <c r="V48" s="11">
        <v>3.087</v>
      </c>
      <c r="W48" s="11">
        <v>3.157</v>
      </c>
    </row>
    <row r="49" s="1" customFormat="1" spans="19:23">
      <c r="S49" s="1" t="s">
        <v>62</v>
      </c>
      <c r="T49" s="11">
        <f t="shared" ref="T49:W49" si="15">$T$32*T48</f>
        <v>3.28814387545111</v>
      </c>
      <c r="U49" s="11">
        <f t="shared" si="15"/>
        <v>3.45931703534093</v>
      </c>
      <c r="V49" s="11">
        <f t="shared" si="15"/>
        <v>3.57034827418838</v>
      </c>
      <c r="W49" s="11">
        <f t="shared" si="15"/>
        <v>3.65130855251465</v>
      </c>
    </row>
    <row r="51" s="1" customFormat="1" spans="19:22">
      <c r="S51" s="2" t="s">
        <v>1</v>
      </c>
      <c r="T51" s="2" t="s">
        <v>4</v>
      </c>
      <c r="U51" s="2" t="s">
        <v>63</v>
      </c>
      <c r="V51" s="1" t="s">
        <v>64</v>
      </c>
    </row>
    <row r="52" s="1" customFormat="1" spans="19:22">
      <c r="S52" s="2" t="s">
        <v>13</v>
      </c>
      <c r="T52" s="5"/>
      <c r="U52" s="2"/>
      <c r="V52" s="8"/>
    </row>
    <row r="53" s="1" customFormat="1" spans="19:22">
      <c r="S53" s="2" t="s">
        <v>70</v>
      </c>
      <c r="T53" s="5"/>
      <c r="U53" s="2"/>
      <c r="V53" s="8"/>
    </row>
    <row r="54" s="1" customFormat="1" spans="19:22">
      <c r="S54" s="2" t="s">
        <v>17</v>
      </c>
      <c r="T54" s="5"/>
      <c r="U54" s="2"/>
      <c r="V54" s="8"/>
    </row>
    <row r="55" s="1" customFormat="1" spans="19:22">
      <c r="S55" s="2" t="s">
        <v>19</v>
      </c>
      <c r="T55" s="5"/>
      <c r="U55" s="2"/>
      <c r="V55" s="8"/>
    </row>
    <row r="56" s="1" customFormat="1" spans="19:22">
      <c r="S56" s="2" t="s">
        <v>21</v>
      </c>
      <c r="T56" s="5"/>
      <c r="U56" s="2"/>
      <c r="V56" s="8"/>
    </row>
    <row r="58" s="1" customFormat="1" spans="19:19">
      <c r="S58" s="12" t="s">
        <v>71</v>
      </c>
    </row>
    <row r="59" s="1" customFormat="1" spans="19:20">
      <c r="S59" s="6" t="s">
        <v>60</v>
      </c>
      <c r="T59" s="13">
        <f>SQRT(V27/3)</f>
        <v>2.58618122592623</v>
      </c>
    </row>
    <row r="60" s="1" customFormat="1" spans="20:38">
      <c r="T60" s="9">
        <v>2</v>
      </c>
      <c r="U60" s="9">
        <v>3</v>
      </c>
      <c r="V60" s="9">
        <v>4</v>
      </c>
      <c r="W60" s="9">
        <v>5</v>
      </c>
      <c r="X60" s="9">
        <v>6</v>
      </c>
      <c r="Y60" s="9">
        <v>7</v>
      </c>
      <c r="Z60" s="9">
        <v>8</v>
      </c>
      <c r="AA60" s="9">
        <v>9</v>
      </c>
      <c r="AB60" s="9">
        <v>10</v>
      </c>
      <c r="AC60" s="9">
        <v>11</v>
      </c>
      <c r="AD60" s="9">
        <v>12</v>
      </c>
      <c r="AE60" s="9">
        <v>13</v>
      </c>
      <c r="AF60" s="9">
        <v>14</v>
      </c>
      <c r="AG60" s="9">
        <v>15</v>
      </c>
      <c r="AH60" s="9">
        <v>16</v>
      </c>
      <c r="AI60" s="9">
        <v>17</v>
      </c>
      <c r="AJ60" s="9">
        <v>18</v>
      </c>
      <c r="AK60" s="9">
        <v>19</v>
      </c>
      <c r="AL60" s="9">
        <v>20</v>
      </c>
    </row>
    <row r="61" s="1" customFormat="1" spans="19:38">
      <c r="S61" s="12" t="s">
        <v>61</v>
      </c>
      <c r="T61" s="9">
        <v>2.843</v>
      </c>
      <c r="U61" s="9">
        <v>2.991</v>
      </c>
      <c r="V61" s="9">
        <v>3.087</v>
      </c>
      <c r="W61" s="9">
        <v>3.157</v>
      </c>
      <c r="X61" s="9">
        <v>3.211</v>
      </c>
      <c r="Y61" s="9">
        <v>3.253</v>
      </c>
      <c r="Z61" s="9">
        <v>3.288</v>
      </c>
      <c r="AA61" s="9">
        <v>3.318</v>
      </c>
      <c r="AB61" s="9">
        <v>3.342</v>
      </c>
      <c r="AC61" s="9">
        <v>3.363</v>
      </c>
      <c r="AD61" s="9">
        <v>3.382</v>
      </c>
      <c r="AE61" s="9">
        <v>3.398</v>
      </c>
      <c r="AF61" s="9">
        <v>3.412</v>
      </c>
      <c r="AG61" s="9">
        <v>3.424</v>
      </c>
      <c r="AH61" s="9">
        <v>3.435</v>
      </c>
      <c r="AI61" s="9">
        <v>3.445</v>
      </c>
      <c r="AJ61" s="9">
        <v>3.453</v>
      </c>
      <c r="AK61" s="9">
        <v>3.461</v>
      </c>
      <c r="AL61" s="9">
        <v>3.468</v>
      </c>
    </row>
    <row r="62" s="1" customFormat="1" spans="19:38">
      <c r="S62" s="12" t="s">
        <v>62</v>
      </c>
      <c r="T62" s="13">
        <f t="shared" ref="T62:AL62" si="16">$T$59*T61</f>
        <v>7.35251322530827</v>
      </c>
      <c r="U62" s="13">
        <f t="shared" si="16"/>
        <v>7.73526804674536</v>
      </c>
      <c r="V62" s="13">
        <f t="shared" si="16"/>
        <v>7.98354144443427</v>
      </c>
      <c r="W62" s="13">
        <f t="shared" si="16"/>
        <v>8.16457413024911</v>
      </c>
      <c r="X62" s="13">
        <f t="shared" si="16"/>
        <v>8.30422791644913</v>
      </c>
      <c r="Y62" s="13">
        <f t="shared" si="16"/>
        <v>8.41284752793803</v>
      </c>
      <c r="Z62" s="13">
        <f t="shared" si="16"/>
        <v>8.50336387084545</v>
      </c>
      <c r="AA62" s="13">
        <f t="shared" si="16"/>
        <v>8.58094930762323</v>
      </c>
      <c r="AB62" s="13">
        <f t="shared" si="16"/>
        <v>8.64301765704546</v>
      </c>
      <c r="AC62" s="13">
        <f t="shared" si="16"/>
        <v>8.69732746278991</v>
      </c>
      <c r="AD62" s="13">
        <f t="shared" si="16"/>
        <v>8.74646490608251</v>
      </c>
      <c r="AE62" s="13">
        <f t="shared" si="16"/>
        <v>8.78784380569733</v>
      </c>
      <c r="AF62" s="13">
        <f t="shared" si="16"/>
        <v>8.8240503428603</v>
      </c>
      <c r="AG62" s="13">
        <f t="shared" si="16"/>
        <v>8.85508451757141</v>
      </c>
      <c r="AH62" s="13">
        <f t="shared" si="16"/>
        <v>8.8835325110566</v>
      </c>
      <c r="AI62" s="13">
        <f t="shared" si="16"/>
        <v>8.90939432331586</v>
      </c>
      <c r="AJ62" s="13">
        <f t="shared" si="16"/>
        <v>8.93008377312327</v>
      </c>
      <c r="AK62" s="13">
        <f t="shared" si="16"/>
        <v>8.95077322293068</v>
      </c>
      <c r="AL62" s="13">
        <f t="shared" si="16"/>
        <v>8.96887649151217</v>
      </c>
    </row>
    <row r="64" s="1" customFormat="1" spans="19:22">
      <c r="S64" s="2" t="s">
        <v>1</v>
      </c>
      <c r="T64" s="2" t="s">
        <v>4</v>
      </c>
      <c r="U64" s="2" t="s">
        <v>63</v>
      </c>
      <c r="V64" s="1" t="s">
        <v>64</v>
      </c>
    </row>
    <row r="65" s="1" customFormat="1" spans="19:22">
      <c r="S65" s="17" t="s">
        <v>6</v>
      </c>
      <c r="T65" s="3"/>
      <c r="U65" s="2"/>
      <c r="V65" s="16"/>
    </row>
    <row r="66" s="1" customFormat="1" spans="19:22">
      <c r="S66" s="17" t="s">
        <v>12</v>
      </c>
      <c r="T66" s="3"/>
      <c r="U66" s="2"/>
      <c r="V66" s="8"/>
    </row>
    <row r="67" s="1" customFormat="1" spans="19:21">
      <c r="S67" s="17" t="s">
        <v>14</v>
      </c>
      <c r="T67" s="3"/>
      <c r="U67" s="2"/>
    </row>
    <row r="68" s="1" customFormat="1" spans="19:21">
      <c r="S68" s="17" t="s">
        <v>16</v>
      </c>
      <c r="T68" s="3"/>
      <c r="U68" s="2"/>
    </row>
    <row r="69" s="1" customFormat="1" spans="19:22">
      <c r="S69" s="17" t="s">
        <v>18</v>
      </c>
      <c r="T69" s="3"/>
      <c r="U69" s="2"/>
      <c r="V69" s="16"/>
    </row>
    <row r="70" s="1" customFormat="1" spans="19:22">
      <c r="S70" s="17" t="s">
        <v>20</v>
      </c>
      <c r="T70" s="3"/>
      <c r="U70" s="2"/>
      <c r="V70" s="16"/>
    </row>
    <row r="71" s="1" customFormat="1" spans="19:22">
      <c r="S71" s="17" t="s">
        <v>22</v>
      </c>
      <c r="T71" s="3"/>
      <c r="U71" s="2"/>
      <c r="V71" s="11"/>
    </row>
    <row r="72" s="1" customFormat="1" spans="19:21">
      <c r="S72" s="17" t="s">
        <v>23</v>
      </c>
      <c r="T72" s="3"/>
      <c r="U72" s="2"/>
    </row>
    <row r="73" s="1" customFormat="1" spans="19:21">
      <c r="S73" s="17" t="s">
        <v>24</v>
      </c>
      <c r="T73" s="3"/>
      <c r="U73" s="2"/>
    </row>
    <row r="74" s="1" customFormat="1" spans="19:21">
      <c r="S74" s="17" t="s">
        <v>25</v>
      </c>
      <c r="T74" s="3"/>
      <c r="U74" s="2"/>
    </row>
    <row r="75" s="1" customFormat="1" spans="19:21">
      <c r="S75" s="17" t="s">
        <v>26</v>
      </c>
      <c r="T75" s="3"/>
      <c r="U75" s="2"/>
    </row>
    <row r="76" s="1" customFormat="1" spans="19:21">
      <c r="S76" s="17" t="s">
        <v>28</v>
      </c>
      <c r="T76" s="3"/>
      <c r="U76" s="2"/>
    </row>
    <row r="77" s="1" customFormat="1" spans="19:21">
      <c r="S77" s="17" t="s">
        <v>30</v>
      </c>
      <c r="T77" s="3"/>
      <c r="U77" s="2"/>
    </row>
    <row r="78" s="1" customFormat="1" spans="19:21">
      <c r="S78" s="17" t="s">
        <v>31</v>
      </c>
      <c r="T78" s="3"/>
      <c r="U78" s="2"/>
    </row>
    <row r="79" s="1" customFormat="1" spans="19:21">
      <c r="S79" s="17" t="s">
        <v>33</v>
      </c>
      <c r="T79" s="3"/>
      <c r="U79" s="2"/>
    </row>
    <row r="80" s="1" customFormat="1" spans="19:21">
      <c r="S80" s="17" t="s">
        <v>41</v>
      </c>
      <c r="T80" s="3"/>
      <c r="U80" s="2"/>
    </row>
    <row r="81" s="1" customFormat="1" spans="19:21">
      <c r="S81" s="17" t="s">
        <v>42</v>
      </c>
      <c r="T81" s="3"/>
      <c r="U81" s="2"/>
    </row>
    <row r="82" s="1" customFormat="1" spans="19:21">
      <c r="S82" s="17" t="s">
        <v>44</v>
      </c>
      <c r="T82" s="3"/>
      <c r="U82" s="2"/>
    </row>
    <row r="83" s="1" customFormat="1" spans="19:21">
      <c r="S83" s="17" t="s">
        <v>46</v>
      </c>
      <c r="T83" s="3"/>
      <c r="U83" s="2"/>
    </row>
    <row r="84" s="1" customFormat="1" spans="19:22">
      <c r="S84" s="17" t="s">
        <v>48</v>
      </c>
      <c r="T84" s="3"/>
      <c r="U84" s="2"/>
      <c r="V84" s="13"/>
    </row>
    <row r="85" s="1" customFormat="1" spans="19:22">
      <c r="S85" s="17" t="s">
        <v>51</v>
      </c>
      <c r="T85" s="3"/>
      <c r="U85" s="2"/>
      <c r="V85" s="8"/>
    </row>
    <row r="86" s="1" customFormat="1" spans="19:21">
      <c r="S86" s="17" t="s">
        <v>53</v>
      </c>
      <c r="T86" s="3"/>
      <c r="U86" s="2"/>
    </row>
    <row r="87" s="1" customFormat="1" spans="19:21">
      <c r="S87" s="17" t="s">
        <v>54</v>
      </c>
      <c r="T87" s="3"/>
      <c r="U87" s="2"/>
    </row>
    <row r="88" s="1" customFormat="1" spans="19:21">
      <c r="S88" s="17" t="s">
        <v>55</v>
      </c>
      <c r="T88" s="3"/>
      <c r="U88" s="2"/>
    </row>
    <row r="89" s="1" customFormat="1" spans="19:21">
      <c r="S89" s="17" t="s">
        <v>58</v>
      </c>
      <c r="T89" s="3"/>
      <c r="U89" s="2"/>
    </row>
  </sheetData>
  <sortState ref="S65:V89">
    <sortCondition ref="T65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F6" workbookViewId="0">
      <selection activeCell="Z26" sqref="Z26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6</v>
      </c>
      <c r="L7" s="3">
        <v>73</v>
      </c>
      <c r="M7" s="3">
        <v>71</v>
      </c>
      <c r="N7" s="3">
        <v>62</v>
      </c>
      <c r="O7" s="3">
        <f t="shared" ref="O7:O31" si="0">SUM(L7:N7)</f>
        <v>206</v>
      </c>
      <c r="P7" s="3">
        <f t="shared" ref="P7:P31" si="1">AVERAGE(L7:N7)</f>
        <v>68.6666666666667</v>
      </c>
      <c r="S7" s="2"/>
      <c r="T7" s="2" t="s">
        <v>7</v>
      </c>
      <c r="U7" s="2" t="s">
        <v>8</v>
      </c>
      <c r="V7" s="2" t="s">
        <v>9</v>
      </c>
      <c r="W7" s="2" t="s">
        <v>10</v>
      </c>
      <c r="X7" s="2" t="s">
        <v>11</v>
      </c>
      <c r="Y7" s="2" t="s">
        <v>3</v>
      </c>
      <c r="Z7" s="2" t="s">
        <v>4</v>
      </c>
    </row>
    <row r="8" s="1" customFormat="1" spans="11:26">
      <c r="K8" s="2" t="s">
        <v>12</v>
      </c>
      <c r="L8" s="3">
        <v>80</v>
      </c>
      <c r="M8" s="3">
        <v>78</v>
      </c>
      <c r="N8" s="3">
        <v>79</v>
      </c>
      <c r="O8" s="3">
        <f t="shared" si="0"/>
        <v>237</v>
      </c>
      <c r="P8" s="3">
        <f t="shared" si="1"/>
        <v>79</v>
      </c>
      <c r="S8" s="2" t="s">
        <v>13</v>
      </c>
      <c r="T8" s="3">
        <f t="shared" ref="T8:T12" si="2">O7</f>
        <v>206</v>
      </c>
      <c r="U8" s="3">
        <f t="shared" ref="U8:U12" si="3">O12</f>
        <v>235</v>
      </c>
      <c r="V8" s="3">
        <f t="shared" ref="V8:V12" si="4">O17</f>
        <v>237</v>
      </c>
      <c r="W8" s="3">
        <f t="shared" ref="W8:W12" si="5">O22</f>
        <v>237</v>
      </c>
      <c r="X8" s="3">
        <f t="shared" ref="X8:X12" si="6">O27</f>
        <v>234</v>
      </c>
      <c r="Y8" s="3">
        <f t="shared" ref="Y8:Y12" si="7">SUM(T8:X8)</f>
        <v>1149</v>
      </c>
      <c r="Z8" s="5">
        <f t="shared" ref="Z8:Z12" si="8">Y8/15</f>
        <v>76.6</v>
      </c>
    </row>
    <row r="9" s="1" customFormat="1" spans="11:26">
      <c r="K9" s="2" t="s">
        <v>14</v>
      </c>
      <c r="L9" s="3">
        <v>79</v>
      </c>
      <c r="M9" s="3">
        <v>81</v>
      </c>
      <c r="N9" s="3">
        <v>80</v>
      </c>
      <c r="O9" s="3">
        <f t="shared" si="0"/>
        <v>240</v>
      </c>
      <c r="P9" s="3">
        <f t="shared" si="1"/>
        <v>80</v>
      </c>
      <c r="S9" s="2" t="s">
        <v>15</v>
      </c>
      <c r="T9" s="3">
        <f t="shared" si="2"/>
        <v>237</v>
      </c>
      <c r="U9" s="3">
        <f t="shared" si="3"/>
        <v>239</v>
      </c>
      <c r="V9" s="3">
        <f t="shared" si="4"/>
        <v>240</v>
      </c>
      <c r="W9" s="3">
        <f t="shared" si="5"/>
        <v>239</v>
      </c>
      <c r="X9" s="3">
        <f t="shared" si="6"/>
        <v>238</v>
      </c>
      <c r="Y9" s="3">
        <f t="shared" si="7"/>
        <v>1193</v>
      </c>
      <c r="Z9" s="5">
        <f t="shared" si="8"/>
        <v>79.5333333333333</v>
      </c>
    </row>
    <row r="10" s="1" customFormat="1" spans="11:26">
      <c r="K10" s="2" t="s">
        <v>16</v>
      </c>
      <c r="L10" s="3">
        <v>86</v>
      </c>
      <c r="M10" s="3">
        <v>79</v>
      </c>
      <c r="N10" s="3">
        <v>79</v>
      </c>
      <c r="O10" s="3">
        <f t="shared" si="0"/>
        <v>244</v>
      </c>
      <c r="P10" s="3">
        <f t="shared" si="1"/>
        <v>81.3333333333333</v>
      </c>
      <c r="S10" s="2" t="s">
        <v>17</v>
      </c>
      <c r="T10" s="3">
        <f t="shared" si="2"/>
        <v>240</v>
      </c>
      <c r="U10" s="3">
        <f t="shared" si="3"/>
        <v>247</v>
      </c>
      <c r="V10" s="3">
        <f t="shared" si="4"/>
        <v>242</v>
      </c>
      <c r="W10" s="3">
        <f t="shared" si="5"/>
        <v>243</v>
      </c>
      <c r="X10" s="3">
        <f t="shared" si="6"/>
        <v>260</v>
      </c>
      <c r="Y10" s="3">
        <f t="shared" si="7"/>
        <v>1232</v>
      </c>
      <c r="Z10" s="5">
        <f t="shared" si="8"/>
        <v>82.1333333333333</v>
      </c>
    </row>
    <row r="11" s="1" customFormat="1" spans="11:26">
      <c r="K11" s="2" t="s">
        <v>18</v>
      </c>
      <c r="L11" s="3">
        <v>82</v>
      </c>
      <c r="M11" s="3">
        <v>84</v>
      </c>
      <c r="N11" s="3">
        <v>86</v>
      </c>
      <c r="O11" s="3">
        <f t="shared" si="0"/>
        <v>252</v>
      </c>
      <c r="P11" s="3">
        <f t="shared" si="1"/>
        <v>84</v>
      </c>
      <c r="S11" s="2" t="s">
        <v>19</v>
      </c>
      <c r="T11" s="3">
        <f t="shared" si="2"/>
        <v>244</v>
      </c>
      <c r="U11" s="3">
        <f t="shared" si="3"/>
        <v>255</v>
      </c>
      <c r="V11" s="3">
        <f t="shared" si="4"/>
        <v>280</v>
      </c>
      <c r="W11" s="3">
        <f t="shared" si="5"/>
        <v>260</v>
      </c>
      <c r="X11" s="3">
        <f t="shared" si="6"/>
        <v>251</v>
      </c>
      <c r="Y11" s="3">
        <f t="shared" si="7"/>
        <v>1290</v>
      </c>
      <c r="Z11" s="5">
        <f t="shared" si="8"/>
        <v>86</v>
      </c>
    </row>
    <row r="12" s="1" customFormat="1" spans="11:26">
      <c r="K12" s="2" t="s">
        <v>20</v>
      </c>
      <c r="L12" s="3">
        <v>89</v>
      </c>
      <c r="M12" s="3">
        <v>84</v>
      </c>
      <c r="N12" s="3">
        <v>62</v>
      </c>
      <c r="O12" s="3">
        <f t="shared" si="0"/>
        <v>235</v>
      </c>
      <c r="P12" s="3">
        <f t="shared" si="1"/>
        <v>78.3333333333333</v>
      </c>
      <c r="S12" s="2" t="s">
        <v>21</v>
      </c>
      <c r="T12" s="3">
        <f t="shared" si="2"/>
        <v>252</v>
      </c>
      <c r="U12" s="3">
        <f t="shared" si="3"/>
        <v>250</v>
      </c>
      <c r="V12" s="3">
        <f t="shared" si="4"/>
        <v>272</v>
      </c>
      <c r="W12" s="3">
        <f t="shared" si="5"/>
        <v>241</v>
      </c>
      <c r="X12" s="3">
        <f t="shared" si="6"/>
        <v>257</v>
      </c>
      <c r="Y12" s="3">
        <f t="shared" si="7"/>
        <v>1272</v>
      </c>
      <c r="Z12" s="5">
        <f t="shared" si="8"/>
        <v>84.8</v>
      </c>
    </row>
    <row r="13" s="1" customFormat="1" spans="11:26">
      <c r="K13" s="2" t="s">
        <v>22</v>
      </c>
      <c r="L13" s="3">
        <v>89</v>
      </c>
      <c r="M13" s="3">
        <v>76</v>
      </c>
      <c r="N13" s="3">
        <v>74</v>
      </c>
      <c r="O13" s="3">
        <f t="shared" si="0"/>
        <v>239</v>
      </c>
      <c r="P13" s="3">
        <f t="shared" si="1"/>
        <v>79.6666666666667</v>
      </c>
      <c r="S13" s="2" t="s">
        <v>3</v>
      </c>
      <c r="T13" s="3">
        <f t="shared" ref="T13:Y13" si="9">SUM(T8:T12)</f>
        <v>1179</v>
      </c>
      <c r="U13" s="3">
        <f t="shared" si="9"/>
        <v>1226</v>
      </c>
      <c r="V13" s="3">
        <f t="shared" si="9"/>
        <v>1271</v>
      </c>
      <c r="W13" s="3">
        <f t="shared" si="9"/>
        <v>1220</v>
      </c>
      <c r="X13" s="3">
        <f t="shared" si="9"/>
        <v>1240</v>
      </c>
      <c r="Y13" s="3">
        <f t="shared" si="9"/>
        <v>6136</v>
      </c>
      <c r="Z13" s="2"/>
    </row>
    <row r="14" s="1" customFormat="1" spans="11:26">
      <c r="K14" s="2" t="s">
        <v>23</v>
      </c>
      <c r="L14" s="3">
        <v>78</v>
      </c>
      <c r="M14" s="3">
        <v>83</v>
      </c>
      <c r="N14" s="3">
        <v>86</v>
      </c>
      <c r="O14" s="3">
        <f t="shared" si="0"/>
        <v>247</v>
      </c>
      <c r="P14" s="3">
        <f t="shared" si="1"/>
        <v>82.3333333333333</v>
      </c>
      <c r="S14" s="2" t="s">
        <v>4</v>
      </c>
      <c r="T14" s="5">
        <f t="shared" ref="T14:X14" si="10">T13/15</f>
        <v>78.6</v>
      </c>
      <c r="U14" s="5">
        <f t="shared" si="10"/>
        <v>81.7333333333333</v>
      </c>
      <c r="V14" s="5">
        <f t="shared" si="10"/>
        <v>84.7333333333333</v>
      </c>
      <c r="W14" s="5">
        <f t="shared" si="10"/>
        <v>81.3333333333333</v>
      </c>
      <c r="X14" s="5">
        <f t="shared" si="10"/>
        <v>82.6666666666667</v>
      </c>
      <c r="Y14" s="2"/>
      <c r="Z14" s="2"/>
    </row>
    <row r="15" s="1" customFormat="1" spans="11:16">
      <c r="K15" s="2" t="s">
        <v>24</v>
      </c>
      <c r="L15" s="3">
        <v>88</v>
      </c>
      <c r="M15" s="3">
        <v>88</v>
      </c>
      <c r="N15" s="3">
        <v>79</v>
      </c>
      <c r="O15" s="3">
        <f t="shared" si="0"/>
        <v>255</v>
      </c>
      <c r="P15" s="3">
        <f t="shared" si="1"/>
        <v>85</v>
      </c>
    </row>
    <row r="16" s="1" customFormat="1" spans="11:16">
      <c r="K16" s="2" t="s">
        <v>25</v>
      </c>
      <c r="L16" s="3">
        <v>80</v>
      </c>
      <c r="M16" s="3">
        <v>87</v>
      </c>
      <c r="N16" s="3">
        <v>83</v>
      </c>
      <c r="O16" s="3">
        <f t="shared" si="0"/>
        <v>250</v>
      </c>
      <c r="P16" s="3">
        <f t="shared" si="1"/>
        <v>83.3333333333333</v>
      </c>
    </row>
    <row r="17" s="1" customFormat="1" spans="11:20">
      <c r="K17" s="2" t="s">
        <v>26</v>
      </c>
      <c r="L17" s="3">
        <v>82</v>
      </c>
      <c r="M17" s="3">
        <v>75</v>
      </c>
      <c r="N17" s="3">
        <v>80</v>
      </c>
      <c r="O17" s="3">
        <f t="shared" si="0"/>
        <v>237</v>
      </c>
      <c r="P17" s="3">
        <f t="shared" si="1"/>
        <v>79</v>
      </c>
      <c r="S17" s="6" t="s">
        <v>27</v>
      </c>
      <c r="T17" s="8">
        <f>O32^2/(5*5*3)</f>
        <v>502006.613333333</v>
      </c>
    </row>
    <row r="18" s="1" customFormat="1" spans="11:20">
      <c r="K18" s="2" t="s">
        <v>28</v>
      </c>
      <c r="L18" s="3">
        <v>82</v>
      </c>
      <c r="M18" s="3">
        <v>86</v>
      </c>
      <c r="N18" s="3">
        <v>72</v>
      </c>
      <c r="O18" s="3">
        <f t="shared" si="0"/>
        <v>240</v>
      </c>
      <c r="P18" s="3">
        <f t="shared" si="1"/>
        <v>80</v>
      </c>
      <c r="S18" s="6" t="s">
        <v>29</v>
      </c>
      <c r="T18" s="8">
        <f>SUMSQ(L7:N31)-T17</f>
        <v>3011.38666666666</v>
      </c>
    </row>
    <row r="19" s="1" customFormat="1" spans="11:16">
      <c r="K19" s="2" t="s">
        <v>30</v>
      </c>
      <c r="L19" s="3">
        <v>80</v>
      </c>
      <c r="M19" s="3">
        <v>76</v>
      </c>
      <c r="N19" s="3">
        <v>86</v>
      </c>
      <c r="O19" s="3">
        <f t="shared" si="0"/>
        <v>242</v>
      </c>
      <c r="P19" s="3">
        <f t="shared" si="1"/>
        <v>80.6666666666667</v>
      </c>
    </row>
    <row r="20" s="1" customFormat="1" spans="11:19">
      <c r="K20" s="2" t="s">
        <v>31</v>
      </c>
      <c r="L20" s="3">
        <v>95</v>
      </c>
      <c r="M20" s="3">
        <v>90</v>
      </c>
      <c r="N20" s="3">
        <v>95</v>
      </c>
      <c r="O20" s="3">
        <f t="shared" si="0"/>
        <v>280</v>
      </c>
      <c r="P20" s="3">
        <f t="shared" si="1"/>
        <v>93.3333333333333</v>
      </c>
      <c r="S20" s="9" t="s">
        <v>32</v>
      </c>
    </row>
    <row r="21" s="1" customFormat="1" spans="11:26">
      <c r="K21" s="2" t="s">
        <v>33</v>
      </c>
      <c r="L21" s="3">
        <v>88</v>
      </c>
      <c r="M21" s="3">
        <v>89</v>
      </c>
      <c r="N21" s="3">
        <v>95</v>
      </c>
      <c r="O21" s="3">
        <f t="shared" si="0"/>
        <v>272</v>
      </c>
      <c r="P21" s="3">
        <f t="shared" si="1"/>
        <v>90.6666666666667</v>
      </c>
      <c r="S21" s="2" t="s">
        <v>34</v>
      </c>
      <c r="T21" s="2" t="s">
        <v>35</v>
      </c>
      <c r="U21" s="2" t="s">
        <v>36</v>
      </c>
      <c r="V21" s="2" t="s">
        <v>37</v>
      </c>
      <c r="W21" s="2" t="s">
        <v>38</v>
      </c>
      <c r="X21" s="2" t="s">
        <v>39</v>
      </c>
      <c r="Y21" s="2"/>
      <c r="Z21" s="2" t="s">
        <v>40</v>
      </c>
    </row>
    <row r="22" s="1" customFormat="1" spans="11:26">
      <c r="K22" s="2" t="s">
        <v>41</v>
      </c>
      <c r="L22" s="3">
        <v>78</v>
      </c>
      <c r="M22" s="3">
        <v>77</v>
      </c>
      <c r="N22" s="3">
        <v>82</v>
      </c>
      <c r="O22" s="3">
        <f t="shared" si="0"/>
        <v>237</v>
      </c>
      <c r="P22" s="3">
        <f t="shared" si="1"/>
        <v>79</v>
      </c>
      <c r="S22" s="2"/>
      <c r="T22" s="2"/>
      <c r="U22" s="2"/>
      <c r="V22" s="2"/>
      <c r="W22" s="2"/>
      <c r="X22" s="10">
        <v>0.05</v>
      </c>
      <c r="Y22" s="10">
        <v>0.01</v>
      </c>
      <c r="Z22" s="2"/>
    </row>
    <row r="23" s="1" customFormat="1" spans="11:26">
      <c r="K23" s="2" t="s">
        <v>42</v>
      </c>
      <c r="L23" s="3">
        <v>79</v>
      </c>
      <c r="M23" s="3">
        <v>76</v>
      </c>
      <c r="N23" s="3">
        <v>84</v>
      </c>
      <c r="O23" s="3">
        <f t="shared" si="0"/>
        <v>239</v>
      </c>
      <c r="P23" s="3">
        <f t="shared" si="1"/>
        <v>79.6666666666667</v>
      </c>
      <c r="S23" s="2" t="s">
        <v>2</v>
      </c>
      <c r="T23" s="2">
        <f>3-1</f>
        <v>2</v>
      </c>
      <c r="U23" s="5">
        <f>(SUMSQ(L32:N32)/25)-T17</f>
        <v>16.6666666666861</v>
      </c>
      <c r="V23" s="5">
        <f t="shared" ref="V23:V27" si="11">U23/T23</f>
        <v>8.33333333334303</v>
      </c>
      <c r="W23" s="5">
        <f t="shared" ref="W23:W26" si="12">V23/$V$27</f>
        <v>0.293255131965151</v>
      </c>
      <c r="X23" s="5">
        <v>3.1907273359285</v>
      </c>
      <c r="Y23" s="5">
        <v>5.07666380708612</v>
      </c>
      <c r="Z23" s="2" t="s">
        <v>50</v>
      </c>
    </row>
    <row r="24" s="1" customFormat="1" spans="11:26">
      <c r="K24" s="2" t="s">
        <v>44</v>
      </c>
      <c r="L24" s="3">
        <v>80</v>
      </c>
      <c r="M24" s="3">
        <v>84</v>
      </c>
      <c r="N24" s="3">
        <v>79</v>
      </c>
      <c r="O24" s="3">
        <f t="shared" si="0"/>
        <v>243</v>
      </c>
      <c r="P24" s="3">
        <f t="shared" si="1"/>
        <v>81</v>
      </c>
      <c r="S24" s="2" t="s">
        <v>45</v>
      </c>
      <c r="T24" s="2">
        <f>5-1</f>
        <v>4</v>
      </c>
      <c r="U24" s="5">
        <f>(SUMSQ(T13:X13)/15)-T17</f>
        <v>297.253333333298</v>
      </c>
      <c r="V24" s="5">
        <f t="shared" si="11"/>
        <v>74.3133333333244</v>
      </c>
      <c r="W24" s="5">
        <f t="shared" si="12"/>
        <v>2.61513196480907</v>
      </c>
      <c r="X24" s="5">
        <v>2.56524050847904</v>
      </c>
      <c r="Y24" s="5">
        <v>3.73741724260353</v>
      </c>
      <c r="Z24" s="2" t="s">
        <v>68</v>
      </c>
    </row>
    <row r="25" s="1" customFormat="1" spans="11:26">
      <c r="K25" s="2" t="s">
        <v>46</v>
      </c>
      <c r="L25" s="3">
        <v>82</v>
      </c>
      <c r="M25" s="3">
        <v>89</v>
      </c>
      <c r="N25" s="3">
        <v>89</v>
      </c>
      <c r="O25" s="3">
        <f t="shared" si="0"/>
        <v>260</v>
      </c>
      <c r="P25" s="3">
        <f t="shared" si="1"/>
        <v>86.6666666666667</v>
      </c>
      <c r="S25" s="2" t="s">
        <v>47</v>
      </c>
      <c r="T25" s="2">
        <f>5-1</f>
        <v>4</v>
      </c>
      <c r="U25" s="5">
        <f>(SUMSQ(Y8:Y12)/15)-T17</f>
        <v>883.919999999984</v>
      </c>
      <c r="V25" s="5">
        <f t="shared" si="11"/>
        <v>220.979999999996</v>
      </c>
      <c r="W25" s="5">
        <f t="shared" si="12"/>
        <v>7.77642228738989</v>
      </c>
      <c r="X25" s="5">
        <v>2.56524050847904</v>
      </c>
      <c r="Y25" s="5">
        <v>3.73741724260353</v>
      </c>
      <c r="Z25" s="2" t="s">
        <v>43</v>
      </c>
    </row>
    <row r="26" s="1" customFormat="1" spans="11:26">
      <c r="K26" s="2" t="s">
        <v>48</v>
      </c>
      <c r="L26" s="3">
        <v>79</v>
      </c>
      <c r="M26" s="3">
        <v>71</v>
      </c>
      <c r="N26" s="3">
        <v>91</v>
      </c>
      <c r="O26" s="3">
        <f t="shared" si="0"/>
        <v>241</v>
      </c>
      <c r="P26" s="3">
        <f t="shared" si="1"/>
        <v>80.3333333333333</v>
      </c>
      <c r="S26" s="2" t="s">
        <v>49</v>
      </c>
      <c r="T26" s="2">
        <f>(5-1)*(5-1)</f>
        <v>16</v>
      </c>
      <c r="U26" s="5">
        <f>(SUMSQ(T8:X12)/3)-T17-U24-U25</f>
        <v>449.546666666691</v>
      </c>
      <c r="V26" s="5">
        <f t="shared" si="11"/>
        <v>28.0966666666682</v>
      </c>
      <c r="W26" s="5">
        <f t="shared" si="12"/>
        <v>0.988739002932604</v>
      </c>
      <c r="X26" s="5">
        <v>1.85916701285117</v>
      </c>
      <c r="Y26" s="5">
        <v>2.39851571226643</v>
      </c>
      <c r="Z26" s="2" t="s">
        <v>50</v>
      </c>
    </row>
    <row r="27" s="1" customFormat="1" spans="11:26">
      <c r="K27" s="2" t="s">
        <v>51</v>
      </c>
      <c r="L27" s="3">
        <v>79</v>
      </c>
      <c r="M27" s="3">
        <v>77</v>
      </c>
      <c r="N27" s="3">
        <v>78</v>
      </c>
      <c r="O27" s="3">
        <f t="shared" si="0"/>
        <v>234</v>
      </c>
      <c r="P27" s="3">
        <f t="shared" si="1"/>
        <v>78</v>
      </c>
      <c r="S27" s="2" t="s">
        <v>52</v>
      </c>
      <c r="T27" s="2">
        <f>((5*5)-1)*(3-1)</f>
        <v>48</v>
      </c>
      <c r="U27" s="5">
        <f>T18-U23-U24-U25-U26</f>
        <v>1364</v>
      </c>
      <c r="V27" s="5">
        <f t="shared" si="11"/>
        <v>28.4166666666667</v>
      </c>
      <c r="W27" s="5"/>
      <c r="X27" s="5"/>
      <c r="Y27" s="5"/>
      <c r="Z27" s="4"/>
    </row>
    <row r="28" s="1" customFormat="1" spans="11:26">
      <c r="K28" s="2" t="s">
        <v>53</v>
      </c>
      <c r="L28" s="3">
        <v>80</v>
      </c>
      <c r="M28" s="3">
        <v>76</v>
      </c>
      <c r="N28" s="3">
        <v>82</v>
      </c>
      <c r="O28" s="3">
        <f t="shared" si="0"/>
        <v>238</v>
      </c>
      <c r="P28" s="3">
        <f t="shared" si="1"/>
        <v>79.3333333333333</v>
      </c>
      <c r="S28" s="2" t="s">
        <v>3</v>
      </c>
      <c r="T28" s="2">
        <f>(5*5*3)-1</f>
        <v>74</v>
      </c>
      <c r="U28" s="5">
        <f>T18</f>
        <v>3011.38666666666</v>
      </c>
      <c r="V28" s="5"/>
      <c r="W28" s="5"/>
      <c r="X28" s="5"/>
      <c r="Y28" s="5"/>
      <c r="Z28" s="4"/>
    </row>
    <row r="29" s="1" customFormat="1" spans="11:16">
      <c r="K29" s="2" t="s">
        <v>54</v>
      </c>
      <c r="L29" s="3">
        <v>89</v>
      </c>
      <c r="M29" s="3">
        <v>86</v>
      </c>
      <c r="N29" s="3">
        <v>85</v>
      </c>
      <c r="O29" s="3">
        <f t="shared" si="0"/>
        <v>260</v>
      </c>
      <c r="P29" s="3">
        <f t="shared" si="1"/>
        <v>86.6666666666667</v>
      </c>
    </row>
    <row r="30" s="1" customFormat="1" spans="11:27">
      <c r="K30" s="2" t="s">
        <v>55</v>
      </c>
      <c r="L30" s="3">
        <v>85</v>
      </c>
      <c r="M30" s="3">
        <v>85</v>
      </c>
      <c r="N30" s="3">
        <v>81</v>
      </c>
      <c r="O30" s="3">
        <f t="shared" si="0"/>
        <v>251</v>
      </c>
      <c r="P30" s="3">
        <f t="shared" si="1"/>
        <v>83.6666666666667</v>
      </c>
      <c r="Y30" s="14" t="s">
        <v>56</v>
      </c>
      <c r="Z30" s="15">
        <f>(SQRT(V27)/P32)*100</f>
        <v>6.51572098749979</v>
      </c>
      <c r="AA30" t="s">
        <v>57</v>
      </c>
    </row>
    <row r="31" s="1" customFormat="1" spans="11:19">
      <c r="K31" s="2" t="s">
        <v>58</v>
      </c>
      <c r="L31" s="3">
        <v>80</v>
      </c>
      <c r="M31" s="3">
        <v>89</v>
      </c>
      <c r="N31" s="3">
        <v>88</v>
      </c>
      <c r="O31" s="3">
        <f t="shared" si="0"/>
        <v>257</v>
      </c>
      <c r="P31" s="3">
        <f t="shared" si="1"/>
        <v>85.6666666666667</v>
      </c>
      <c r="S31" s="6" t="s">
        <v>59</v>
      </c>
    </row>
    <row r="32" s="1" customFormat="1" spans="11:20">
      <c r="K32" s="2" t="s">
        <v>3</v>
      </c>
      <c r="L32" s="3">
        <f t="shared" ref="L32:O32" si="13">SUM(L7:L31)</f>
        <v>2062</v>
      </c>
      <c r="M32" s="3">
        <f t="shared" si="13"/>
        <v>2037</v>
      </c>
      <c r="N32" s="3">
        <f t="shared" si="13"/>
        <v>2037</v>
      </c>
      <c r="O32" s="3">
        <f t="shared" si="13"/>
        <v>6136</v>
      </c>
      <c r="P32" s="4">
        <f>AVERAGE(P7:P31)</f>
        <v>81.8133333333333</v>
      </c>
      <c r="S32" s="6" t="s">
        <v>60</v>
      </c>
      <c r="T32" s="11">
        <f>SQRT(V27/15)</f>
        <v>1.37638818813751</v>
      </c>
    </row>
    <row r="33" s="1" customFormat="1" spans="20:23">
      <c r="T33" s="9">
        <v>2</v>
      </c>
      <c r="U33" s="9">
        <v>3</v>
      </c>
      <c r="V33" s="9">
        <v>4</v>
      </c>
      <c r="W33" s="9">
        <v>5</v>
      </c>
    </row>
    <row r="34" s="1" customFormat="1" spans="19:23">
      <c r="S34" s="1" t="s">
        <v>61</v>
      </c>
      <c r="T34" s="11">
        <v>2.843</v>
      </c>
      <c r="U34" s="11">
        <v>2.991</v>
      </c>
      <c r="V34" s="11">
        <v>3.087</v>
      </c>
      <c r="W34" s="11">
        <v>3.157</v>
      </c>
    </row>
    <row r="35" s="1" customFormat="1" spans="19:23">
      <c r="S35" s="1" t="s">
        <v>62</v>
      </c>
      <c r="T35" s="11">
        <f t="shared" ref="T35:W35" si="14">$T$32*T34</f>
        <v>3.91307161887493</v>
      </c>
      <c r="U35" s="11">
        <f t="shared" si="14"/>
        <v>4.11677707071928</v>
      </c>
      <c r="V35" s="11">
        <f t="shared" si="14"/>
        <v>4.24891033678048</v>
      </c>
      <c r="W35" s="11">
        <f t="shared" si="14"/>
        <v>4.3452575099501</v>
      </c>
    </row>
    <row r="37" s="1" customFormat="1" spans="19:22">
      <c r="S37" s="2" t="s">
        <v>1</v>
      </c>
      <c r="T37" s="2" t="s">
        <v>4</v>
      </c>
      <c r="U37" s="2" t="s">
        <v>63</v>
      </c>
      <c r="V37" s="1" t="s">
        <v>64</v>
      </c>
    </row>
    <row r="38" s="1" customFormat="1" spans="19:22">
      <c r="S38" s="2" t="s">
        <v>69</v>
      </c>
      <c r="T38" s="5"/>
      <c r="U38" s="2"/>
      <c r="V38" s="8"/>
    </row>
    <row r="39" s="1" customFormat="1" spans="19:21">
      <c r="S39" s="2" t="s">
        <v>8</v>
      </c>
      <c r="T39" s="5"/>
      <c r="U39" s="2"/>
    </row>
    <row r="40" s="1" customFormat="1" spans="19:21">
      <c r="S40" s="2" t="s">
        <v>9</v>
      </c>
      <c r="T40" s="5"/>
      <c r="U40" s="2"/>
    </row>
    <row r="41" s="1" customFormat="1" spans="19:22">
      <c r="S41" s="2" t="s">
        <v>10</v>
      </c>
      <c r="T41" s="5"/>
      <c r="U41" s="2"/>
      <c r="V41" s="8"/>
    </row>
    <row r="42" s="1" customFormat="1" spans="19:22">
      <c r="S42" s="2" t="s">
        <v>11</v>
      </c>
      <c r="T42" s="5"/>
      <c r="U42" s="2"/>
      <c r="V42" s="8"/>
    </row>
    <row r="45" s="1" customFormat="1" spans="19:19">
      <c r="S45" s="6" t="s">
        <v>65</v>
      </c>
    </row>
    <row r="46" s="1" customFormat="1" spans="19:20">
      <c r="S46" s="6" t="s">
        <v>60</v>
      </c>
      <c r="T46" s="11">
        <f>SQRT(V27/15)</f>
        <v>1.37638818813751</v>
      </c>
    </row>
    <row r="47" s="1" customFormat="1" spans="20:23">
      <c r="T47" s="9">
        <v>2</v>
      </c>
      <c r="U47" s="9">
        <v>3</v>
      </c>
      <c r="V47" s="9">
        <v>4</v>
      </c>
      <c r="W47" s="9">
        <v>5</v>
      </c>
    </row>
    <row r="48" s="1" customFormat="1" spans="19:23">
      <c r="S48" s="1" t="s">
        <v>61</v>
      </c>
      <c r="T48" s="11">
        <v>2.843</v>
      </c>
      <c r="U48" s="11">
        <v>2.991</v>
      </c>
      <c r="V48" s="11">
        <v>3.087</v>
      </c>
      <c r="W48" s="11">
        <v>3.157</v>
      </c>
    </row>
    <row r="49" s="1" customFormat="1" spans="19:23">
      <c r="S49" s="1" t="s">
        <v>62</v>
      </c>
      <c r="T49" s="11">
        <f t="shared" ref="T49:W49" si="15">$T$32*T48</f>
        <v>3.91307161887493</v>
      </c>
      <c r="U49" s="11">
        <f t="shared" si="15"/>
        <v>4.11677707071928</v>
      </c>
      <c r="V49" s="11">
        <f t="shared" si="15"/>
        <v>4.24891033678048</v>
      </c>
      <c r="W49" s="11">
        <f t="shared" si="15"/>
        <v>4.3452575099501</v>
      </c>
    </row>
    <row r="51" s="1" customFormat="1" spans="19:22">
      <c r="S51" s="2" t="s">
        <v>1</v>
      </c>
      <c r="T51" s="2" t="s">
        <v>4</v>
      </c>
      <c r="U51" s="2" t="s">
        <v>63</v>
      </c>
      <c r="V51" s="1" t="s">
        <v>64</v>
      </c>
    </row>
    <row r="52" s="1" customFormat="1" spans="19:22">
      <c r="S52" s="2" t="s">
        <v>13</v>
      </c>
      <c r="T52" s="5"/>
      <c r="U52" s="2"/>
      <c r="V52" s="8"/>
    </row>
    <row r="53" s="1" customFormat="1" spans="19:22">
      <c r="S53" s="2" t="s">
        <v>70</v>
      </c>
      <c r="T53" s="5"/>
      <c r="U53" s="2"/>
      <c r="V53" s="8"/>
    </row>
    <row r="54" s="1" customFormat="1" spans="19:22">
      <c r="S54" s="2" t="s">
        <v>17</v>
      </c>
      <c r="T54" s="5"/>
      <c r="U54" s="2"/>
      <c r="V54" s="8"/>
    </row>
    <row r="55" s="1" customFormat="1" spans="19:22">
      <c r="S55" s="2" t="s">
        <v>19</v>
      </c>
      <c r="T55" s="5"/>
      <c r="U55" s="2"/>
      <c r="V55" s="8"/>
    </row>
    <row r="56" s="1" customFormat="1" spans="19:22">
      <c r="S56" s="2" t="s">
        <v>21</v>
      </c>
      <c r="T56" s="5"/>
      <c r="U56" s="2"/>
      <c r="V56" s="8"/>
    </row>
    <row r="58" s="1" customFormat="1" spans="19:19">
      <c r="S58" s="12" t="s">
        <v>71</v>
      </c>
    </row>
    <row r="59" s="1" customFormat="1" spans="19:20">
      <c r="S59" s="6" t="s">
        <v>60</v>
      </c>
      <c r="T59" s="13">
        <f>SQRT(V27/3)</f>
        <v>3.07769755210323</v>
      </c>
    </row>
    <row r="60" s="1" customFormat="1" spans="20:38">
      <c r="T60" s="9">
        <v>2</v>
      </c>
      <c r="U60" s="9">
        <v>3</v>
      </c>
      <c r="V60" s="9">
        <v>4</v>
      </c>
      <c r="W60" s="9">
        <v>5</v>
      </c>
      <c r="X60" s="9">
        <v>6</v>
      </c>
      <c r="Y60" s="9">
        <v>7</v>
      </c>
      <c r="Z60" s="9">
        <v>8</v>
      </c>
      <c r="AA60" s="9">
        <v>9</v>
      </c>
      <c r="AB60" s="9">
        <v>10</v>
      </c>
      <c r="AC60" s="9">
        <v>11</v>
      </c>
      <c r="AD60" s="9">
        <v>12</v>
      </c>
      <c r="AE60" s="9">
        <v>13</v>
      </c>
      <c r="AF60" s="9">
        <v>14</v>
      </c>
      <c r="AG60" s="9">
        <v>15</v>
      </c>
      <c r="AH60" s="9">
        <v>16</v>
      </c>
      <c r="AI60" s="9">
        <v>17</v>
      </c>
      <c r="AJ60" s="9">
        <v>18</v>
      </c>
      <c r="AK60" s="9">
        <v>19</v>
      </c>
      <c r="AL60" s="9">
        <v>20</v>
      </c>
    </row>
    <row r="61" s="1" customFormat="1" spans="19:38">
      <c r="S61" s="12" t="s">
        <v>61</v>
      </c>
      <c r="T61" s="9">
        <v>2.843</v>
      </c>
      <c r="U61" s="9">
        <v>2.991</v>
      </c>
      <c r="V61" s="9">
        <v>3.087</v>
      </c>
      <c r="W61" s="9">
        <v>3.157</v>
      </c>
      <c r="X61" s="9">
        <v>3.211</v>
      </c>
      <c r="Y61" s="9">
        <v>3.253</v>
      </c>
      <c r="Z61" s="9">
        <v>3.288</v>
      </c>
      <c r="AA61" s="9">
        <v>3.318</v>
      </c>
      <c r="AB61" s="9">
        <v>3.342</v>
      </c>
      <c r="AC61" s="9">
        <v>3.363</v>
      </c>
      <c r="AD61" s="9">
        <v>3.382</v>
      </c>
      <c r="AE61" s="9">
        <v>3.398</v>
      </c>
      <c r="AF61" s="9">
        <v>3.412</v>
      </c>
      <c r="AG61" s="9">
        <v>3.424</v>
      </c>
      <c r="AH61" s="9">
        <v>3.435</v>
      </c>
      <c r="AI61" s="9">
        <v>3.445</v>
      </c>
      <c r="AJ61" s="9">
        <v>3.453</v>
      </c>
      <c r="AK61" s="9">
        <v>3.461</v>
      </c>
      <c r="AL61" s="9">
        <v>3.468</v>
      </c>
    </row>
    <row r="62" s="1" customFormat="1" spans="19:38">
      <c r="S62" s="12" t="s">
        <v>62</v>
      </c>
      <c r="T62" s="13">
        <f t="shared" ref="T62:AL62" si="16">$T$59*T61</f>
        <v>8.74989414062949</v>
      </c>
      <c r="U62" s="13">
        <f t="shared" si="16"/>
        <v>9.20539337834077</v>
      </c>
      <c r="V62" s="13">
        <f t="shared" si="16"/>
        <v>9.50085234334268</v>
      </c>
      <c r="W62" s="13">
        <f t="shared" si="16"/>
        <v>9.7162911719899</v>
      </c>
      <c r="X62" s="13">
        <f t="shared" si="16"/>
        <v>9.88248683980347</v>
      </c>
      <c r="Y62" s="13">
        <f t="shared" si="16"/>
        <v>10.0117501369918</v>
      </c>
      <c r="Z62" s="13">
        <f t="shared" si="16"/>
        <v>10.1194695513154</v>
      </c>
      <c r="AA62" s="13">
        <f t="shared" si="16"/>
        <v>10.2118004778785</v>
      </c>
      <c r="AB62" s="13">
        <f t="shared" si="16"/>
        <v>10.285665219129</v>
      </c>
      <c r="AC62" s="13">
        <f t="shared" si="16"/>
        <v>10.3502968677232</v>
      </c>
      <c r="AD62" s="13">
        <f t="shared" si="16"/>
        <v>10.4087731212131</v>
      </c>
      <c r="AE62" s="13">
        <f t="shared" si="16"/>
        <v>10.4580162820468</v>
      </c>
      <c r="AF62" s="13">
        <f t="shared" si="16"/>
        <v>10.5011040477762</v>
      </c>
      <c r="AG62" s="13">
        <f t="shared" si="16"/>
        <v>10.5380364184015</v>
      </c>
      <c r="AH62" s="13">
        <f t="shared" si="16"/>
        <v>10.5718910914746</v>
      </c>
      <c r="AI62" s="13">
        <f t="shared" si="16"/>
        <v>10.6026680669956</v>
      </c>
      <c r="AJ62" s="13">
        <f t="shared" si="16"/>
        <v>10.6272896474125</v>
      </c>
      <c r="AK62" s="13">
        <f t="shared" si="16"/>
        <v>10.6519112278293</v>
      </c>
      <c r="AL62" s="13">
        <f t="shared" si="16"/>
        <v>10.673455110694</v>
      </c>
    </row>
    <row r="64" s="1" customFormat="1" spans="19:22">
      <c r="S64" s="2" t="s">
        <v>1</v>
      </c>
      <c r="T64" s="2" t="s">
        <v>4</v>
      </c>
      <c r="U64" s="2" t="s">
        <v>63</v>
      </c>
      <c r="V64" s="1" t="s">
        <v>64</v>
      </c>
    </row>
    <row r="65" s="1" customFormat="1" spans="19:22">
      <c r="S65" s="17" t="s">
        <v>6</v>
      </c>
      <c r="T65" s="3"/>
      <c r="U65" s="2"/>
      <c r="V65" s="16"/>
    </row>
    <row r="66" s="1" customFormat="1" spans="19:21">
      <c r="S66" s="17" t="s">
        <v>12</v>
      </c>
      <c r="T66" s="3"/>
      <c r="U66" s="2"/>
    </row>
    <row r="67" s="1" customFormat="1" spans="19:21">
      <c r="S67" s="17" t="s">
        <v>14</v>
      </c>
      <c r="T67" s="3"/>
      <c r="U67" s="2"/>
    </row>
    <row r="68" s="1" customFormat="1" spans="19:21">
      <c r="S68" s="17" t="s">
        <v>16</v>
      </c>
      <c r="T68" s="3"/>
      <c r="U68" s="2"/>
    </row>
    <row r="69" s="1" customFormat="1" spans="19:22">
      <c r="S69" s="17" t="s">
        <v>18</v>
      </c>
      <c r="T69" s="3"/>
      <c r="U69" s="2"/>
      <c r="V69" s="16"/>
    </row>
    <row r="70" s="1" customFormat="1" spans="19:21">
      <c r="S70" s="17" t="s">
        <v>20</v>
      </c>
      <c r="T70" s="3"/>
      <c r="U70" s="2"/>
    </row>
    <row r="71" s="1" customFormat="1" spans="19:21">
      <c r="S71" s="17" t="s">
        <v>22</v>
      </c>
      <c r="T71" s="3"/>
      <c r="U71" s="2"/>
    </row>
    <row r="72" s="1" customFormat="1" spans="19:22">
      <c r="S72" s="17" t="s">
        <v>23</v>
      </c>
      <c r="T72" s="3"/>
      <c r="U72" s="2"/>
      <c r="V72" s="8"/>
    </row>
    <row r="73" s="1" customFormat="1" spans="19:21">
      <c r="S73" s="17" t="s">
        <v>24</v>
      </c>
      <c r="T73" s="3"/>
      <c r="U73" s="2"/>
    </row>
    <row r="74" s="1" customFormat="1" spans="19:21">
      <c r="S74" s="17" t="s">
        <v>25</v>
      </c>
      <c r="T74" s="3"/>
      <c r="U74" s="2"/>
    </row>
    <row r="75" s="1" customFormat="1" spans="19:22">
      <c r="S75" s="17" t="s">
        <v>26</v>
      </c>
      <c r="T75" s="3"/>
      <c r="U75" s="2"/>
      <c r="V75" s="8"/>
    </row>
    <row r="76" s="1" customFormat="1" spans="19:21">
      <c r="S76" s="17" t="s">
        <v>28</v>
      </c>
      <c r="T76" s="3"/>
      <c r="U76" s="2"/>
    </row>
    <row r="77" s="1" customFormat="1" spans="19:21">
      <c r="S77" s="17" t="s">
        <v>30</v>
      </c>
      <c r="T77" s="3"/>
      <c r="U77" s="2"/>
    </row>
    <row r="78" s="1" customFormat="1" spans="19:22">
      <c r="S78" s="17" t="s">
        <v>31</v>
      </c>
      <c r="T78" s="3"/>
      <c r="U78" s="2"/>
      <c r="V78" s="13"/>
    </row>
    <row r="79" s="1" customFormat="1" spans="19:21">
      <c r="S79" s="17" t="s">
        <v>33</v>
      </c>
      <c r="T79" s="3"/>
      <c r="U79" s="2"/>
    </row>
    <row r="80" s="1" customFormat="1" spans="19:21">
      <c r="S80" s="17" t="s">
        <v>41</v>
      </c>
      <c r="T80" s="3"/>
      <c r="U80" s="2"/>
    </row>
    <row r="81" s="1" customFormat="1" spans="19:21">
      <c r="S81" s="17" t="s">
        <v>42</v>
      </c>
      <c r="T81" s="3"/>
      <c r="U81" s="2"/>
    </row>
    <row r="82" s="1" customFormat="1" spans="19:21">
      <c r="S82" s="17" t="s">
        <v>44</v>
      </c>
      <c r="T82" s="3"/>
      <c r="U82" s="2"/>
    </row>
    <row r="83" s="1" customFormat="1" spans="19:21">
      <c r="S83" s="17" t="s">
        <v>46</v>
      </c>
      <c r="T83" s="3"/>
      <c r="U83" s="2"/>
    </row>
    <row r="84" s="1" customFormat="1" spans="19:21">
      <c r="S84" s="17" t="s">
        <v>48</v>
      </c>
      <c r="T84" s="3"/>
      <c r="U84" s="2"/>
    </row>
    <row r="85" s="1" customFormat="1" spans="19:22">
      <c r="S85" s="17" t="s">
        <v>51</v>
      </c>
      <c r="T85" s="3"/>
      <c r="U85" s="2"/>
      <c r="V85" s="16"/>
    </row>
    <row r="86" s="1" customFormat="1" spans="19:21">
      <c r="S86" s="17" t="s">
        <v>53</v>
      </c>
      <c r="T86" s="3"/>
      <c r="U86" s="2"/>
    </row>
    <row r="87" s="1" customFormat="1" spans="19:22">
      <c r="S87" s="17" t="s">
        <v>54</v>
      </c>
      <c r="T87" s="3"/>
      <c r="U87" s="2"/>
      <c r="V87" s="11"/>
    </row>
    <row r="88" s="1" customFormat="1" spans="19:22">
      <c r="S88" s="17" t="s">
        <v>55</v>
      </c>
      <c r="T88" s="3"/>
      <c r="U88" s="2"/>
      <c r="V88" s="16"/>
    </row>
    <row r="89" s="1" customFormat="1" spans="19:21">
      <c r="S89" s="17" t="s">
        <v>58</v>
      </c>
      <c r="T89" s="3"/>
      <c r="U89" s="2"/>
    </row>
  </sheetData>
  <sortState ref="S65:V89">
    <sortCondition ref="T52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90" zoomScaleNormal="90" topLeftCell="H7" workbookViewId="0">
      <selection activeCell="AB28" sqref="AB28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6</v>
      </c>
      <c r="L7" s="3">
        <v>79</v>
      </c>
      <c r="M7" s="3">
        <v>78</v>
      </c>
      <c r="N7" s="3">
        <v>70</v>
      </c>
      <c r="O7" s="3">
        <f t="shared" ref="O7:O31" si="0">SUM(L7:N7)</f>
        <v>227</v>
      </c>
      <c r="P7" s="3">
        <f t="shared" ref="P7:P31" si="1">AVERAGE(L7:N7)</f>
        <v>75.6666666666667</v>
      </c>
      <c r="S7" s="2"/>
      <c r="T7" s="2" t="s">
        <v>7</v>
      </c>
      <c r="U7" s="2" t="s">
        <v>8</v>
      </c>
      <c r="V7" s="2" t="s">
        <v>9</v>
      </c>
      <c r="W7" s="2" t="s">
        <v>10</v>
      </c>
      <c r="X7" s="2" t="s">
        <v>11</v>
      </c>
      <c r="Y7" s="2" t="s">
        <v>3</v>
      </c>
      <c r="Z7" s="2" t="s">
        <v>4</v>
      </c>
    </row>
    <row r="8" s="1" customFormat="1" spans="11:26">
      <c r="K8" s="2" t="s">
        <v>12</v>
      </c>
      <c r="L8" s="3">
        <v>83</v>
      </c>
      <c r="M8" s="3">
        <v>82</v>
      </c>
      <c r="N8" s="3">
        <v>89</v>
      </c>
      <c r="O8" s="3">
        <f t="shared" si="0"/>
        <v>254</v>
      </c>
      <c r="P8" s="3">
        <f t="shared" si="1"/>
        <v>84.6666666666667</v>
      </c>
      <c r="S8" s="2" t="s">
        <v>13</v>
      </c>
      <c r="T8" s="3">
        <f t="shared" ref="T8:T12" si="2">O7</f>
        <v>227</v>
      </c>
      <c r="U8" s="3">
        <f t="shared" ref="U8:U12" si="3">O12</f>
        <v>258</v>
      </c>
      <c r="V8" s="3">
        <f t="shared" ref="V8:V12" si="4">O17</f>
        <v>256</v>
      </c>
      <c r="W8" s="3">
        <f t="shared" ref="W8:W12" si="5">O22</f>
        <v>252</v>
      </c>
      <c r="X8" s="3">
        <f t="shared" ref="X8:X12" si="6">O27</f>
        <v>247</v>
      </c>
      <c r="Y8" s="3">
        <f t="shared" ref="Y8:Y12" si="7">SUM(T8:X8)</f>
        <v>1240</v>
      </c>
      <c r="Z8" s="5">
        <f t="shared" ref="Z8:Z12" si="8">Y8/15</f>
        <v>82.6666666666667</v>
      </c>
    </row>
    <row r="9" s="1" customFormat="1" spans="11:26">
      <c r="K9" s="2" t="s">
        <v>14</v>
      </c>
      <c r="L9" s="3">
        <v>84</v>
      </c>
      <c r="M9" s="3">
        <v>83</v>
      </c>
      <c r="N9" s="3">
        <v>86</v>
      </c>
      <c r="O9" s="3">
        <f t="shared" si="0"/>
        <v>253</v>
      </c>
      <c r="P9" s="3">
        <f t="shared" si="1"/>
        <v>84.3333333333333</v>
      </c>
      <c r="S9" s="2" t="s">
        <v>15</v>
      </c>
      <c r="T9" s="3">
        <f t="shared" si="2"/>
        <v>254</v>
      </c>
      <c r="U9" s="3">
        <f t="shared" si="3"/>
        <v>260</v>
      </c>
      <c r="V9" s="3">
        <f t="shared" si="4"/>
        <v>263</v>
      </c>
      <c r="W9" s="3">
        <f t="shared" si="5"/>
        <v>258</v>
      </c>
      <c r="X9" s="3">
        <f t="shared" si="6"/>
        <v>255</v>
      </c>
      <c r="Y9" s="3">
        <f t="shared" si="7"/>
        <v>1290</v>
      </c>
      <c r="Z9" s="5">
        <f t="shared" si="8"/>
        <v>86</v>
      </c>
    </row>
    <row r="10" s="1" customFormat="1" spans="11:26">
      <c r="K10" s="2" t="s">
        <v>16</v>
      </c>
      <c r="L10" s="3">
        <v>90</v>
      </c>
      <c r="M10" s="3">
        <v>85</v>
      </c>
      <c r="N10" s="3">
        <v>87</v>
      </c>
      <c r="O10" s="3">
        <f t="shared" si="0"/>
        <v>262</v>
      </c>
      <c r="P10" s="3">
        <f t="shared" si="1"/>
        <v>87.3333333333333</v>
      </c>
      <c r="S10" s="2" t="s">
        <v>17</v>
      </c>
      <c r="T10" s="3">
        <f t="shared" si="2"/>
        <v>253</v>
      </c>
      <c r="U10" s="3">
        <f t="shared" si="3"/>
        <v>268</v>
      </c>
      <c r="V10" s="3">
        <f t="shared" si="4"/>
        <v>264</v>
      </c>
      <c r="W10" s="3">
        <f t="shared" si="5"/>
        <v>266</v>
      </c>
      <c r="X10" s="3">
        <f t="shared" si="6"/>
        <v>276</v>
      </c>
      <c r="Y10" s="3">
        <f t="shared" si="7"/>
        <v>1327</v>
      </c>
      <c r="Z10" s="5">
        <f t="shared" si="8"/>
        <v>88.4666666666667</v>
      </c>
    </row>
    <row r="11" s="1" customFormat="1" spans="11:26">
      <c r="K11" s="2" t="s">
        <v>18</v>
      </c>
      <c r="L11" s="3">
        <v>92</v>
      </c>
      <c r="M11" s="3">
        <v>87</v>
      </c>
      <c r="N11" s="3">
        <v>88</v>
      </c>
      <c r="O11" s="3">
        <f t="shared" si="0"/>
        <v>267</v>
      </c>
      <c r="P11" s="3">
        <f t="shared" si="1"/>
        <v>89</v>
      </c>
      <c r="S11" s="2" t="s">
        <v>19</v>
      </c>
      <c r="T11" s="3">
        <f t="shared" si="2"/>
        <v>262</v>
      </c>
      <c r="U11" s="3">
        <f t="shared" si="3"/>
        <v>266</v>
      </c>
      <c r="V11" s="3">
        <f t="shared" si="4"/>
        <v>289</v>
      </c>
      <c r="W11" s="3">
        <f t="shared" si="5"/>
        <v>275</v>
      </c>
      <c r="X11" s="3">
        <f t="shared" si="6"/>
        <v>268</v>
      </c>
      <c r="Y11" s="3">
        <f t="shared" si="7"/>
        <v>1360</v>
      </c>
      <c r="Z11" s="5">
        <f t="shared" si="8"/>
        <v>90.6666666666667</v>
      </c>
    </row>
    <row r="12" s="1" customFormat="1" spans="11:26">
      <c r="K12" s="2" t="s">
        <v>20</v>
      </c>
      <c r="L12" s="3">
        <v>94</v>
      </c>
      <c r="M12" s="3">
        <v>86</v>
      </c>
      <c r="N12" s="3">
        <v>78</v>
      </c>
      <c r="O12" s="3">
        <f t="shared" si="0"/>
        <v>258</v>
      </c>
      <c r="P12" s="3">
        <f t="shared" si="1"/>
        <v>86</v>
      </c>
      <c r="S12" s="2" t="s">
        <v>21</v>
      </c>
      <c r="T12" s="3">
        <f t="shared" si="2"/>
        <v>267</v>
      </c>
      <c r="U12" s="3">
        <f t="shared" si="3"/>
        <v>276</v>
      </c>
      <c r="V12" s="3">
        <f t="shared" si="4"/>
        <v>279</v>
      </c>
      <c r="W12" s="3">
        <f t="shared" si="5"/>
        <v>269</v>
      </c>
      <c r="X12" s="3">
        <f t="shared" si="6"/>
        <v>277</v>
      </c>
      <c r="Y12" s="3">
        <f t="shared" si="7"/>
        <v>1368</v>
      </c>
      <c r="Z12" s="5">
        <f t="shared" si="8"/>
        <v>91.2</v>
      </c>
    </row>
    <row r="13" s="1" customFormat="1" spans="11:26">
      <c r="K13" s="2" t="s">
        <v>22</v>
      </c>
      <c r="L13" s="3">
        <v>92</v>
      </c>
      <c r="M13" s="3">
        <v>85</v>
      </c>
      <c r="N13" s="3">
        <v>83</v>
      </c>
      <c r="O13" s="3">
        <f t="shared" si="0"/>
        <v>260</v>
      </c>
      <c r="P13" s="3">
        <f t="shared" si="1"/>
        <v>86.6666666666667</v>
      </c>
      <c r="S13" s="2" t="s">
        <v>3</v>
      </c>
      <c r="T13" s="3">
        <f t="shared" ref="T13:Y13" si="9">SUM(T8:T12)</f>
        <v>1263</v>
      </c>
      <c r="U13" s="3">
        <f t="shared" si="9"/>
        <v>1328</v>
      </c>
      <c r="V13" s="3">
        <f t="shared" si="9"/>
        <v>1351</v>
      </c>
      <c r="W13" s="3">
        <f t="shared" si="9"/>
        <v>1320</v>
      </c>
      <c r="X13" s="3">
        <f t="shared" si="9"/>
        <v>1323</v>
      </c>
      <c r="Y13" s="3">
        <f t="shared" si="9"/>
        <v>6585</v>
      </c>
      <c r="Z13" s="2"/>
    </row>
    <row r="14" s="1" customFormat="1" spans="11:26">
      <c r="K14" s="2" t="s">
        <v>23</v>
      </c>
      <c r="L14" s="3">
        <v>87</v>
      </c>
      <c r="M14" s="3">
        <v>89</v>
      </c>
      <c r="N14" s="3">
        <v>92</v>
      </c>
      <c r="O14" s="3">
        <f t="shared" si="0"/>
        <v>268</v>
      </c>
      <c r="P14" s="3">
        <f t="shared" si="1"/>
        <v>89.3333333333333</v>
      </c>
      <c r="S14" s="2" t="s">
        <v>4</v>
      </c>
      <c r="T14" s="5">
        <f t="shared" ref="T14:X14" si="10">T13/15</f>
        <v>84.2</v>
      </c>
      <c r="U14" s="5">
        <f t="shared" si="10"/>
        <v>88.5333333333333</v>
      </c>
      <c r="V14" s="5">
        <f t="shared" si="10"/>
        <v>90.0666666666667</v>
      </c>
      <c r="W14" s="5">
        <f t="shared" si="10"/>
        <v>88</v>
      </c>
      <c r="X14" s="5">
        <f t="shared" si="10"/>
        <v>88.2</v>
      </c>
      <c r="Y14" s="2"/>
      <c r="Z14" s="2"/>
    </row>
    <row r="15" s="1" customFormat="1" spans="11:16">
      <c r="K15" s="2" t="s">
        <v>24</v>
      </c>
      <c r="L15" s="3">
        <v>91</v>
      </c>
      <c r="M15" s="3">
        <v>90</v>
      </c>
      <c r="N15" s="3">
        <v>85</v>
      </c>
      <c r="O15" s="3">
        <f t="shared" si="0"/>
        <v>266</v>
      </c>
      <c r="P15" s="3">
        <f t="shared" si="1"/>
        <v>88.6666666666667</v>
      </c>
    </row>
    <row r="16" s="1" customFormat="1" spans="11:16">
      <c r="K16" s="2" t="s">
        <v>25</v>
      </c>
      <c r="L16" s="3">
        <v>90</v>
      </c>
      <c r="M16" s="3">
        <v>94</v>
      </c>
      <c r="N16" s="3">
        <v>92</v>
      </c>
      <c r="O16" s="3">
        <f t="shared" si="0"/>
        <v>276</v>
      </c>
      <c r="P16" s="3">
        <f t="shared" si="1"/>
        <v>92</v>
      </c>
    </row>
    <row r="17" s="1" customFormat="1" spans="11:20">
      <c r="K17" s="2" t="s">
        <v>26</v>
      </c>
      <c r="L17" s="3">
        <v>89</v>
      </c>
      <c r="M17" s="3">
        <v>82</v>
      </c>
      <c r="N17" s="3">
        <v>85</v>
      </c>
      <c r="O17" s="3">
        <f t="shared" si="0"/>
        <v>256</v>
      </c>
      <c r="P17" s="3">
        <f t="shared" si="1"/>
        <v>85.3333333333333</v>
      </c>
      <c r="S17" s="6" t="s">
        <v>27</v>
      </c>
      <c r="T17" s="8">
        <f>O32^2/(5*5*3)</f>
        <v>578163</v>
      </c>
    </row>
    <row r="18" s="1" customFormat="1" spans="11:20">
      <c r="K18" s="2" t="s">
        <v>28</v>
      </c>
      <c r="L18" s="3">
        <v>86</v>
      </c>
      <c r="M18" s="3">
        <v>90</v>
      </c>
      <c r="N18" s="3">
        <v>87</v>
      </c>
      <c r="O18" s="3">
        <f t="shared" si="0"/>
        <v>263</v>
      </c>
      <c r="P18" s="3">
        <f t="shared" si="1"/>
        <v>87.6666666666667</v>
      </c>
      <c r="S18" s="6" t="s">
        <v>29</v>
      </c>
      <c r="T18" s="8">
        <f>SUMSQ(L7:N31)-T17</f>
        <v>2074</v>
      </c>
    </row>
    <row r="19" s="1" customFormat="1" spans="11:16">
      <c r="K19" s="2" t="s">
        <v>30</v>
      </c>
      <c r="L19" s="3">
        <v>94</v>
      </c>
      <c r="M19" s="3">
        <v>81</v>
      </c>
      <c r="N19" s="3">
        <v>89</v>
      </c>
      <c r="O19" s="3">
        <f t="shared" si="0"/>
        <v>264</v>
      </c>
      <c r="P19" s="3">
        <f t="shared" si="1"/>
        <v>88</v>
      </c>
    </row>
    <row r="20" s="1" customFormat="1" spans="11:19">
      <c r="K20" s="2" t="s">
        <v>31</v>
      </c>
      <c r="L20" s="3">
        <v>98</v>
      </c>
      <c r="M20" s="3">
        <v>93</v>
      </c>
      <c r="N20" s="3">
        <v>98</v>
      </c>
      <c r="O20" s="3">
        <f t="shared" si="0"/>
        <v>289</v>
      </c>
      <c r="P20" s="3">
        <f t="shared" si="1"/>
        <v>96.3333333333333</v>
      </c>
      <c r="S20" s="9" t="s">
        <v>32</v>
      </c>
    </row>
    <row r="21" s="1" customFormat="1" spans="11:26">
      <c r="K21" s="2" t="s">
        <v>33</v>
      </c>
      <c r="L21" s="3">
        <v>92</v>
      </c>
      <c r="M21" s="3">
        <v>88</v>
      </c>
      <c r="N21" s="3">
        <v>99</v>
      </c>
      <c r="O21" s="3">
        <f t="shared" si="0"/>
        <v>279</v>
      </c>
      <c r="P21" s="3">
        <f t="shared" si="1"/>
        <v>93</v>
      </c>
      <c r="S21" s="2" t="s">
        <v>34</v>
      </c>
      <c r="T21" s="2" t="s">
        <v>35</v>
      </c>
      <c r="U21" s="2" t="s">
        <v>36</v>
      </c>
      <c r="V21" s="2" t="s">
        <v>37</v>
      </c>
      <c r="W21" s="2" t="s">
        <v>38</v>
      </c>
      <c r="X21" s="2" t="s">
        <v>39</v>
      </c>
      <c r="Y21" s="2"/>
      <c r="Z21" s="2" t="s">
        <v>40</v>
      </c>
    </row>
    <row r="22" s="1" customFormat="1" spans="11:26">
      <c r="K22" s="2" t="s">
        <v>41</v>
      </c>
      <c r="L22" s="3">
        <v>83</v>
      </c>
      <c r="M22" s="3">
        <v>82</v>
      </c>
      <c r="N22" s="3">
        <v>87</v>
      </c>
      <c r="O22" s="3">
        <f t="shared" si="0"/>
        <v>252</v>
      </c>
      <c r="P22" s="3">
        <f t="shared" si="1"/>
        <v>84</v>
      </c>
      <c r="S22" s="2"/>
      <c r="T22" s="2"/>
      <c r="U22" s="2"/>
      <c r="V22" s="2"/>
      <c r="W22" s="2"/>
      <c r="X22" s="10">
        <v>0.05</v>
      </c>
      <c r="Y22" s="10">
        <v>0.01</v>
      </c>
      <c r="Z22" s="2"/>
    </row>
    <row r="23" s="1" customFormat="1" spans="11:26">
      <c r="K23" s="2" t="s">
        <v>42</v>
      </c>
      <c r="L23" s="3">
        <v>83</v>
      </c>
      <c r="M23" s="3">
        <v>87</v>
      </c>
      <c r="N23" s="3">
        <v>88</v>
      </c>
      <c r="O23" s="3">
        <f t="shared" si="0"/>
        <v>258</v>
      </c>
      <c r="P23" s="3">
        <f t="shared" si="1"/>
        <v>86</v>
      </c>
      <c r="S23" s="2" t="s">
        <v>2</v>
      </c>
      <c r="T23" s="2">
        <f>3-1</f>
        <v>2</v>
      </c>
      <c r="U23" s="5">
        <f>(SUMSQ(L32:N32)/25)-T17</f>
        <v>32.2399999999907</v>
      </c>
      <c r="V23" s="5">
        <f t="shared" ref="V23:V27" si="11">U23/T23</f>
        <v>16.1199999999953</v>
      </c>
      <c r="W23" s="5">
        <f t="shared" ref="W23:W26" si="12">V23/$V$27</f>
        <v>0.978914341621157</v>
      </c>
      <c r="X23" s="5">
        <v>3.1907273359285</v>
      </c>
      <c r="Y23" s="5">
        <v>5.07666380708612</v>
      </c>
      <c r="Z23" s="2" t="s">
        <v>50</v>
      </c>
    </row>
    <row r="24" s="1" customFormat="1" spans="11:26">
      <c r="K24" s="2" t="s">
        <v>44</v>
      </c>
      <c r="L24" s="3">
        <v>91</v>
      </c>
      <c r="M24" s="3">
        <v>90</v>
      </c>
      <c r="N24" s="3">
        <v>85</v>
      </c>
      <c r="O24" s="3">
        <f t="shared" si="0"/>
        <v>266</v>
      </c>
      <c r="P24" s="3">
        <f t="shared" si="1"/>
        <v>88.6666666666667</v>
      </c>
      <c r="S24" s="2" t="s">
        <v>45</v>
      </c>
      <c r="T24" s="2">
        <f>5-1</f>
        <v>4</v>
      </c>
      <c r="U24" s="5">
        <f>(SUMSQ(T13:X13)/15)-T17</f>
        <v>282.533333333326</v>
      </c>
      <c r="V24" s="5">
        <f t="shared" si="11"/>
        <v>70.6333333333314</v>
      </c>
      <c r="W24" s="5">
        <f t="shared" si="12"/>
        <v>4.2893289700078</v>
      </c>
      <c r="X24" s="5">
        <v>2.56524050847904</v>
      </c>
      <c r="Y24" s="5">
        <v>3.73741724260353</v>
      </c>
      <c r="Z24" s="2" t="s">
        <v>43</v>
      </c>
    </row>
    <row r="25" s="1" customFormat="1" spans="11:26">
      <c r="K25" s="2" t="s">
        <v>46</v>
      </c>
      <c r="L25" s="3">
        <v>89</v>
      </c>
      <c r="M25" s="3">
        <v>96</v>
      </c>
      <c r="N25" s="3">
        <v>90</v>
      </c>
      <c r="O25" s="3">
        <f t="shared" si="0"/>
        <v>275</v>
      </c>
      <c r="P25" s="3">
        <f t="shared" si="1"/>
        <v>91.6666666666667</v>
      </c>
      <c r="S25" s="2" t="s">
        <v>47</v>
      </c>
      <c r="T25" s="2">
        <f>5-1</f>
        <v>4</v>
      </c>
      <c r="U25" s="5">
        <f>(SUMSQ(Y8:Y12)/15)-T17</f>
        <v>747.199999999953</v>
      </c>
      <c r="V25" s="5">
        <f t="shared" si="11"/>
        <v>186.799999999988</v>
      </c>
      <c r="W25" s="5">
        <f t="shared" si="12"/>
        <v>11.343746837151</v>
      </c>
      <c r="X25" s="5">
        <v>2.56524050847904</v>
      </c>
      <c r="Y25" s="5">
        <v>3.73741724260353</v>
      </c>
      <c r="Z25" s="2" t="s">
        <v>43</v>
      </c>
    </row>
    <row r="26" s="1" customFormat="1" spans="11:26">
      <c r="K26" s="2" t="s">
        <v>48</v>
      </c>
      <c r="L26" s="3">
        <v>91</v>
      </c>
      <c r="M26" s="3">
        <v>82</v>
      </c>
      <c r="N26" s="3">
        <v>96</v>
      </c>
      <c r="O26" s="3">
        <f t="shared" si="0"/>
        <v>269</v>
      </c>
      <c r="P26" s="3">
        <f t="shared" si="1"/>
        <v>89.6666666666667</v>
      </c>
      <c r="S26" s="2" t="s">
        <v>49</v>
      </c>
      <c r="T26" s="2">
        <f>(5-1)*(5-1)</f>
        <v>16</v>
      </c>
      <c r="U26" s="5">
        <f>(SUMSQ(T8:X12)/3)-T17-U24-U25</f>
        <v>221.600000000093</v>
      </c>
      <c r="V26" s="5">
        <f t="shared" si="11"/>
        <v>13.8500000000058</v>
      </c>
      <c r="W26" s="5">
        <f t="shared" si="12"/>
        <v>0.841064741405871</v>
      </c>
      <c r="X26" s="5">
        <v>1.85916701285117</v>
      </c>
      <c r="Y26" s="5">
        <v>2.39851571226643</v>
      </c>
      <c r="Z26" s="2" t="s">
        <v>50</v>
      </c>
    </row>
    <row r="27" s="1" customFormat="1" spans="11:26">
      <c r="K27" s="2" t="s">
        <v>51</v>
      </c>
      <c r="L27" s="3">
        <v>86</v>
      </c>
      <c r="M27" s="3">
        <v>81</v>
      </c>
      <c r="N27" s="3">
        <v>80</v>
      </c>
      <c r="O27" s="3">
        <f t="shared" si="0"/>
        <v>247</v>
      </c>
      <c r="P27" s="3">
        <f t="shared" si="1"/>
        <v>82.3333333333333</v>
      </c>
      <c r="S27" s="2" t="s">
        <v>52</v>
      </c>
      <c r="T27" s="2">
        <f>((5*5)-1)*(3-1)</f>
        <v>48</v>
      </c>
      <c r="U27" s="5">
        <f>T18-U23-U24-U25-U26</f>
        <v>790.426666666637</v>
      </c>
      <c r="V27" s="5">
        <f t="shared" si="11"/>
        <v>16.4672222222216</v>
      </c>
      <c r="W27" s="5"/>
      <c r="X27" s="5"/>
      <c r="Y27" s="5"/>
      <c r="Z27" s="4"/>
    </row>
    <row r="28" s="1" customFormat="1" spans="11:26">
      <c r="K28" s="2" t="s">
        <v>53</v>
      </c>
      <c r="L28" s="3">
        <v>87</v>
      </c>
      <c r="M28" s="3">
        <v>83</v>
      </c>
      <c r="N28" s="3">
        <v>85</v>
      </c>
      <c r="O28" s="3">
        <f t="shared" si="0"/>
        <v>255</v>
      </c>
      <c r="P28" s="3">
        <f t="shared" si="1"/>
        <v>85</v>
      </c>
      <c r="S28" s="2" t="s">
        <v>3</v>
      </c>
      <c r="T28" s="2">
        <f>(5*5*3)-1</f>
        <v>74</v>
      </c>
      <c r="U28" s="5">
        <f>T18</f>
        <v>2074</v>
      </c>
      <c r="V28" s="5"/>
      <c r="W28" s="5"/>
      <c r="X28" s="5"/>
      <c r="Y28" s="5"/>
      <c r="Z28" s="4"/>
    </row>
    <row r="29" s="1" customFormat="1" spans="11:16">
      <c r="K29" s="2" t="s">
        <v>54</v>
      </c>
      <c r="L29" s="3">
        <v>90</v>
      </c>
      <c r="M29" s="3">
        <v>91</v>
      </c>
      <c r="N29" s="3">
        <v>95</v>
      </c>
      <c r="O29" s="3">
        <f t="shared" si="0"/>
        <v>276</v>
      </c>
      <c r="P29" s="3">
        <f t="shared" si="1"/>
        <v>92</v>
      </c>
    </row>
    <row r="30" s="1" customFormat="1" spans="11:27">
      <c r="K30" s="2" t="s">
        <v>55</v>
      </c>
      <c r="L30" s="3">
        <v>88</v>
      </c>
      <c r="M30" s="3">
        <v>93</v>
      </c>
      <c r="N30" s="3">
        <v>87</v>
      </c>
      <c r="O30" s="3">
        <f t="shared" si="0"/>
        <v>268</v>
      </c>
      <c r="P30" s="3">
        <f t="shared" si="1"/>
        <v>89.3333333333333</v>
      </c>
      <c r="Y30" s="14" t="s">
        <v>56</v>
      </c>
      <c r="Z30" s="15">
        <f>(SQRT(V27)/P32)*100</f>
        <v>4.62184798523859</v>
      </c>
      <c r="AA30" t="s">
        <v>57</v>
      </c>
    </row>
    <row r="31" s="1" customFormat="1" spans="11:19">
      <c r="K31" s="2" t="s">
        <v>58</v>
      </c>
      <c r="L31" s="3">
        <v>87</v>
      </c>
      <c r="M31" s="3">
        <v>98</v>
      </c>
      <c r="N31" s="3">
        <v>92</v>
      </c>
      <c r="O31" s="3">
        <f t="shared" si="0"/>
        <v>277</v>
      </c>
      <c r="P31" s="3">
        <f t="shared" si="1"/>
        <v>92.3333333333333</v>
      </c>
      <c r="S31" s="6" t="s">
        <v>59</v>
      </c>
    </row>
    <row r="32" s="1" customFormat="1" spans="11:20">
      <c r="K32" s="2" t="s">
        <v>3</v>
      </c>
      <c r="L32" s="3">
        <f t="shared" ref="L32:O32" si="13">SUM(L7:L31)</f>
        <v>2216</v>
      </c>
      <c r="M32" s="3">
        <f t="shared" si="13"/>
        <v>2176</v>
      </c>
      <c r="N32" s="3">
        <f t="shared" si="13"/>
        <v>2193</v>
      </c>
      <c r="O32" s="3">
        <f t="shared" si="13"/>
        <v>6585</v>
      </c>
      <c r="P32" s="4">
        <f>AVERAGE(P7:P31)</f>
        <v>87.8</v>
      </c>
      <c r="S32" s="6" t="s">
        <v>60</v>
      </c>
      <c r="T32" s="11">
        <f>SQRT(V27/15)</f>
        <v>1.04776658412777</v>
      </c>
    </row>
    <row r="33" s="1" customFormat="1" spans="20:23">
      <c r="T33" s="9">
        <v>2</v>
      </c>
      <c r="U33" s="9">
        <v>3</v>
      </c>
      <c r="V33" s="9">
        <v>4</v>
      </c>
      <c r="W33" s="9">
        <v>5</v>
      </c>
    </row>
    <row r="34" s="1" customFormat="1" spans="19:23">
      <c r="S34" s="1" t="s">
        <v>61</v>
      </c>
      <c r="T34" s="11">
        <v>2.843</v>
      </c>
      <c r="U34" s="11">
        <v>2.991</v>
      </c>
      <c r="V34" s="11">
        <v>3.087</v>
      </c>
      <c r="W34" s="11">
        <v>3.157</v>
      </c>
    </row>
    <row r="35" s="1" customFormat="1" spans="19:23">
      <c r="S35" s="1" t="s">
        <v>62</v>
      </c>
      <c r="T35" s="11">
        <f t="shared" ref="T35:W35" si="14">$T$32*T34</f>
        <v>2.97880039867525</v>
      </c>
      <c r="U35" s="11">
        <f t="shared" si="14"/>
        <v>3.13386985312616</v>
      </c>
      <c r="V35" s="11">
        <f t="shared" si="14"/>
        <v>3.23445544520242</v>
      </c>
      <c r="W35" s="11">
        <f t="shared" si="14"/>
        <v>3.30779910609137</v>
      </c>
    </row>
    <row r="37" s="1" customFormat="1" spans="19:22">
      <c r="S37" s="2" t="s">
        <v>1</v>
      </c>
      <c r="T37" s="2" t="s">
        <v>4</v>
      </c>
      <c r="U37" s="2" t="s">
        <v>63</v>
      </c>
      <c r="V37" s="1" t="s">
        <v>64</v>
      </c>
    </row>
    <row r="38" s="1" customFormat="1" spans="19:22">
      <c r="S38" s="2" t="s">
        <v>69</v>
      </c>
      <c r="T38" s="5"/>
      <c r="U38" s="2"/>
      <c r="V38" s="8"/>
    </row>
    <row r="39" s="1" customFormat="1" spans="19:21">
      <c r="S39" s="2" t="s">
        <v>8</v>
      </c>
      <c r="T39" s="5"/>
      <c r="U39" s="2"/>
    </row>
    <row r="40" s="1" customFormat="1" spans="19:22">
      <c r="S40" s="2" t="s">
        <v>9</v>
      </c>
      <c r="T40" s="5"/>
      <c r="U40" s="2"/>
      <c r="V40" s="8"/>
    </row>
    <row r="41" s="1" customFormat="1" spans="19:21">
      <c r="S41" s="2" t="s">
        <v>10</v>
      </c>
      <c r="T41" s="5"/>
      <c r="U41" s="2"/>
    </row>
    <row r="42" s="1" customFormat="1" spans="19:22">
      <c r="S42" s="2" t="s">
        <v>11</v>
      </c>
      <c r="T42" s="5"/>
      <c r="U42" s="2"/>
      <c r="V42" s="8"/>
    </row>
    <row r="45" s="1" customFormat="1" spans="19:19">
      <c r="S45" s="6" t="s">
        <v>65</v>
      </c>
    </row>
    <row r="46" s="1" customFormat="1" spans="19:20">
      <c r="S46" s="6" t="s">
        <v>60</v>
      </c>
      <c r="T46" s="11">
        <f>SQRT(V27/15)</f>
        <v>1.04776658412777</v>
      </c>
    </row>
    <row r="47" s="1" customFormat="1" spans="20:23">
      <c r="T47" s="9">
        <v>2</v>
      </c>
      <c r="U47" s="9">
        <v>3</v>
      </c>
      <c r="V47" s="9">
        <v>4</v>
      </c>
      <c r="W47" s="9">
        <v>5</v>
      </c>
    </row>
    <row r="48" s="1" customFormat="1" spans="19:23">
      <c r="S48" s="1" t="s">
        <v>61</v>
      </c>
      <c r="T48" s="11">
        <v>2.843</v>
      </c>
      <c r="U48" s="11">
        <v>2.991</v>
      </c>
      <c r="V48" s="11">
        <v>3.087</v>
      </c>
      <c r="W48" s="11">
        <v>3.157</v>
      </c>
    </row>
    <row r="49" s="1" customFormat="1" spans="19:23">
      <c r="S49" s="1" t="s">
        <v>62</v>
      </c>
      <c r="T49" s="11">
        <f t="shared" ref="T49:W49" si="15">$T$32*T48</f>
        <v>2.97880039867525</v>
      </c>
      <c r="U49" s="11">
        <f t="shared" si="15"/>
        <v>3.13386985312616</v>
      </c>
      <c r="V49" s="11">
        <f t="shared" si="15"/>
        <v>3.23445544520242</v>
      </c>
      <c r="W49" s="11">
        <f t="shared" si="15"/>
        <v>3.30779910609137</v>
      </c>
    </row>
    <row r="51" s="1" customFormat="1" spans="19:22">
      <c r="S51" s="2" t="s">
        <v>1</v>
      </c>
      <c r="T51" s="2" t="s">
        <v>4</v>
      </c>
      <c r="U51" s="2" t="s">
        <v>63</v>
      </c>
      <c r="V51" s="1" t="s">
        <v>64</v>
      </c>
    </row>
    <row r="52" s="1" customFormat="1" spans="19:22">
      <c r="S52" s="2" t="s">
        <v>13</v>
      </c>
      <c r="T52" s="5"/>
      <c r="U52" s="2"/>
      <c r="V52" s="8"/>
    </row>
    <row r="53" s="1" customFormat="1" spans="19:22">
      <c r="S53" s="2" t="s">
        <v>70</v>
      </c>
      <c r="T53" s="5"/>
      <c r="U53" s="2"/>
      <c r="V53" s="8"/>
    </row>
    <row r="54" s="1" customFormat="1" spans="19:22">
      <c r="S54" s="2" t="s">
        <v>17</v>
      </c>
      <c r="T54" s="5"/>
      <c r="U54" s="2"/>
      <c r="V54" s="8"/>
    </row>
    <row r="55" s="1" customFormat="1" spans="19:22">
      <c r="S55" s="2" t="s">
        <v>19</v>
      </c>
      <c r="T55" s="5"/>
      <c r="U55" s="2"/>
      <c r="V55" s="8"/>
    </row>
    <row r="56" s="1" customFormat="1" spans="19:22">
      <c r="S56" s="2" t="s">
        <v>21</v>
      </c>
      <c r="T56" s="5"/>
      <c r="U56" s="2"/>
      <c r="V56" s="8"/>
    </row>
    <row r="58" s="1" customFormat="1" spans="19:19">
      <c r="S58" s="12" t="s">
        <v>71</v>
      </c>
    </row>
    <row r="59" s="1" customFormat="1" spans="19:20">
      <c r="S59" s="6" t="s">
        <v>60</v>
      </c>
      <c r="T59" s="13">
        <f>SQRT(V27/3)</f>
        <v>2.34287730666244</v>
      </c>
    </row>
    <row r="60" s="1" customFormat="1" spans="20:38">
      <c r="T60" s="9">
        <v>2</v>
      </c>
      <c r="U60" s="9">
        <v>3</v>
      </c>
      <c r="V60" s="9">
        <v>4</v>
      </c>
      <c r="W60" s="9">
        <v>5</v>
      </c>
      <c r="X60" s="9">
        <v>6</v>
      </c>
      <c r="Y60" s="9">
        <v>7</v>
      </c>
      <c r="Z60" s="9">
        <v>8</v>
      </c>
      <c r="AA60" s="9">
        <v>9</v>
      </c>
      <c r="AB60" s="9">
        <v>10</v>
      </c>
      <c r="AC60" s="9">
        <v>11</v>
      </c>
      <c r="AD60" s="9">
        <v>12</v>
      </c>
      <c r="AE60" s="9">
        <v>13</v>
      </c>
      <c r="AF60" s="9">
        <v>14</v>
      </c>
      <c r="AG60" s="9">
        <v>15</v>
      </c>
      <c r="AH60" s="9">
        <v>16</v>
      </c>
      <c r="AI60" s="9">
        <v>17</v>
      </c>
      <c r="AJ60" s="9">
        <v>18</v>
      </c>
      <c r="AK60" s="9">
        <v>19</v>
      </c>
      <c r="AL60" s="9">
        <v>20</v>
      </c>
    </row>
    <row r="61" s="1" customFormat="1" spans="19:38">
      <c r="S61" s="12" t="s">
        <v>61</v>
      </c>
      <c r="T61" s="9">
        <v>2.843</v>
      </c>
      <c r="U61" s="9">
        <v>2.991</v>
      </c>
      <c r="V61" s="9">
        <v>3.087</v>
      </c>
      <c r="W61" s="9">
        <v>3.157</v>
      </c>
      <c r="X61" s="9">
        <v>3.211</v>
      </c>
      <c r="Y61" s="9">
        <v>3.253</v>
      </c>
      <c r="Z61" s="9">
        <v>3.288</v>
      </c>
      <c r="AA61" s="9">
        <v>3.318</v>
      </c>
      <c r="AB61" s="9">
        <v>3.342</v>
      </c>
      <c r="AC61" s="9">
        <v>3.363</v>
      </c>
      <c r="AD61" s="9">
        <v>3.382</v>
      </c>
      <c r="AE61" s="9">
        <v>3.398</v>
      </c>
      <c r="AF61" s="9">
        <v>3.412</v>
      </c>
      <c r="AG61" s="9">
        <v>3.424</v>
      </c>
      <c r="AH61" s="9">
        <v>3.435</v>
      </c>
      <c r="AI61" s="9">
        <v>3.445</v>
      </c>
      <c r="AJ61" s="9">
        <v>3.453</v>
      </c>
      <c r="AK61" s="9">
        <v>3.461</v>
      </c>
      <c r="AL61" s="9">
        <v>3.468</v>
      </c>
    </row>
    <row r="62" s="1" customFormat="1" spans="19:38">
      <c r="S62" s="12" t="s">
        <v>62</v>
      </c>
      <c r="T62" s="13">
        <f t="shared" ref="T62:AL62" si="16">$T$59*T61</f>
        <v>6.66080018284133</v>
      </c>
      <c r="U62" s="13">
        <f t="shared" si="16"/>
        <v>7.00754602422737</v>
      </c>
      <c r="V62" s="13">
        <f t="shared" si="16"/>
        <v>7.23246224566697</v>
      </c>
      <c r="W62" s="13">
        <f t="shared" si="16"/>
        <v>7.39646365713334</v>
      </c>
      <c r="X62" s="13">
        <f t="shared" si="16"/>
        <v>7.52297903169311</v>
      </c>
      <c r="Y62" s="13">
        <f t="shared" si="16"/>
        <v>7.62137987857293</v>
      </c>
      <c r="Z62" s="13">
        <f t="shared" si="16"/>
        <v>7.70338058430612</v>
      </c>
      <c r="AA62" s="13">
        <f t="shared" si="16"/>
        <v>7.77366690350599</v>
      </c>
      <c r="AB62" s="13">
        <f t="shared" si="16"/>
        <v>7.82989595886589</v>
      </c>
      <c r="AC62" s="13">
        <f t="shared" si="16"/>
        <v>7.8790963823058</v>
      </c>
      <c r="AD62" s="13">
        <f t="shared" si="16"/>
        <v>7.92361105113239</v>
      </c>
      <c r="AE62" s="13">
        <f t="shared" si="16"/>
        <v>7.96109708803899</v>
      </c>
      <c r="AF62" s="13">
        <f t="shared" si="16"/>
        <v>7.99389737033226</v>
      </c>
      <c r="AG62" s="13">
        <f t="shared" si="16"/>
        <v>8.02201189801221</v>
      </c>
      <c r="AH62" s="13">
        <f t="shared" si="16"/>
        <v>8.0477835483855</v>
      </c>
      <c r="AI62" s="13">
        <f t="shared" si="16"/>
        <v>8.07121232145212</v>
      </c>
      <c r="AJ62" s="13">
        <f t="shared" si="16"/>
        <v>8.08995533990542</v>
      </c>
      <c r="AK62" s="13">
        <f t="shared" si="16"/>
        <v>8.10869835835872</v>
      </c>
      <c r="AL62" s="13">
        <f t="shared" si="16"/>
        <v>8.12509849950536</v>
      </c>
    </row>
    <row r="64" s="1" customFormat="1" spans="19:22">
      <c r="S64" s="2" t="s">
        <v>1</v>
      </c>
      <c r="T64" s="2" t="s">
        <v>4</v>
      </c>
      <c r="U64" s="2" t="s">
        <v>63</v>
      </c>
      <c r="V64" s="1" t="s">
        <v>64</v>
      </c>
    </row>
    <row r="65" s="1" customFormat="1" spans="19:22">
      <c r="S65" s="2" t="s">
        <v>6</v>
      </c>
      <c r="T65" s="3"/>
      <c r="U65" s="2"/>
      <c r="V65" s="16"/>
    </row>
    <row r="66" s="1" customFormat="1" spans="19:21">
      <c r="S66" s="2" t="s">
        <v>12</v>
      </c>
      <c r="T66" s="3"/>
      <c r="U66" s="2"/>
    </row>
    <row r="67" s="1" customFormat="1" spans="19:21">
      <c r="S67" s="2" t="s">
        <v>14</v>
      </c>
      <c r="T67" s="3"/>
      <c r="U67" s="2"/>
    </row>
    <row r="68" s="1" customFormat="1" spans="19:22">
      <c r="S68" s="2" t="s">
        <v>16</v>
      </c>
      <c r="T68" s="3"/>
      <c r="U68" s="2"/>
      <c r="V68" s="8"/>
    </row>
    <row r="69" s="1" customFormat="1" spans="19:22">
      <c r="S69" s="2" t="s">
        <v>18</v>
      </c>
      <c r="T69" s="3"/>
      <c r="U69" s="2"/>
      <c r="V69" s="16"/>
    </row>
    <row r="70" s="1" customFormat="1" spans="19:22">
      <c r="S70" s="2" t="s">
        <v>20</v>
      </c>
      <c r="T70" s="3"/>
      <c r="U70" s="2"/>
      <c r="V70" s="16"/>
    </row>
    <row r="71" s="1" customFormat="1" spans="19:21">
      <c r="S71" s="2" t="s">
        <v>22</v>
      </c>
      <c r="T71" s="3"/>
      <c r="U71" s="2"/>
    </row>
    <row r="72" s="1" customFormat="1" spans="19:21">
      <c r="S72" s="2" t="s">
        <v>23</v>
      </c>
      <c r="T72" s="3"/>
      <c r="U72" s="2"/>
    </row>
    <row r="73" s="1" customFormat="1" spans="19:22">
      <c r="S73" s="2" t="s">
        <v>24</v>
      </c>
      <c r="T73" s="3"/>
      <c r="U73" s="2"/>
      <c r="V73" s="16"/>
    </row>
    <row r="74" s="1" customFormat="1" spans="19:21">
      <c r="S74" s="2" t="s">
        <v>25</v>
      </c>
      <c r="T74" s="3"/>
      <c r="U74" s="2"/>
    </row>
    <row r="75" s="1" customFormat="1" spans="19:21">
      <c r="S75" s="2" t="s">
        <v>26</v>
      </c>
      <c r="T75" s="3"/>
      <c r="U75" s="2"/>
    </row>
    <row r="76" s="1" customFormat="1" spans="19:21">
      <c r="S76" s="2" t="s">
        <v>28</v>
      </c>
      <c r="T76" s="3"/>
      <c r="U76" s="2"/>
    </row>
    <row r="77" s="1" customFormat="1" spans="19:21">
      <c r="S77" s="2" t="s">
        <v>30</v>
      </c>
      <c r="T77" s="3"/>
      <c r="U77" s="2"/>
    </row>
    <row r="78" s="1" customFormat="1" spans="19:21">
      <c r="S78" s="2" t="s">
        <v>31</v>
      </c>
      <c r="T78" s="3"/>
      <c r="U78" s="2"/>
    </row>
    <row r="79" s="1" customFormat="1" spans="19:21">
      <c r="S79" s="2" t="s">
        <v>33</v>
      </c>
      <c r="T79" s="3"/>
      <c r="U79" s="2"/>
    </row>
    <row r="80" s="1" customFormat="1" spans="19:21">
      <c r="S80" s="2" t="s">
        <v>41</v>
      </c>
      <c r="T80" s="3"/>
      <c r="U80" s="2"/>
    </row>
    <row r="81" s="1" customFormat="1" spans="19:21">
      <c r="S81" s="2" t="s">
        <v>42</v>
      </c>
      <c r="T81" s="3"/>
      <c r="U81" s="2"/>
    </row>
    <row r="82" s="1" customFormat="1" spans="19:22">
      <c r="S82" s="2" t="s">
        <v>44</v>
      </c>
      <c r="T82" s="3"/>
      <c r="U82" s="2"/>
      <c r="V82" s="8"/>
    </row>
    <row r="83" s="1" customFormat="1" spans="19:21">
      <c r="S83" s="2" t="s">
        <v>46</v>
      </c>
      <c r="T83" s="3"/>
      <c r="U83" s="2"/>
    </row>
    <row r="84" s="1" customFormat="1" spans="19:22">
      <c r="S84" s="2" t="s">
        <v>48</v>
      </c>
      <c r="T84" s="3"/>
      <c r="U84" s="2"/>
      <c r="V84" s="13"/>
    </row>
    <row r="85" s="1" customFormat="1" spans="19:21">
      <c r="S85" s="2" t="s">
        <v>51</v>
      </c>
      <c r="T85" s="3"/>
      <c r="U85" s="2"/>
    </row>
    <row r="86" s="1" customFormat="1" spans="19:22">
      <c r="S86" s="2" t="s">
        <v>53</v>
      </c>
      <c r="T86" s="3"/>
      <c r="U86" s="2"/>
      <c r="V86" s="16"/>
    </row>
    <row r="87" s="1" customFormat="1" spans="19:21">
      <c r="S87" s="2" t="s">
        <v>54</v>
      </c>
      <c r="T87" s="3"/>
      <c r="U87" s="2"/>
    </row>
    <row r="88" s="1" customFormat="1" spans="19:22">
      <c r="S88" s="2" t="s">
        <v>55</v>
      </c>
      <c r="T88" s="3"/>
      <c r="U88" s="2"/>
      <c r="V88" s="11"/>
    </row>
    <row r="89" s="1" customFormat="1" spans="19:21">
      <c r="S89" s="2" t="s">
        <v>58</v>
      </c>
      <c r="T89" s="3"/>
      <c r="U89" s="2"/>
    </row>
  </sheetData>
  <sortState ref="S52:V56">
    <sortCondition ref="T52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90" zoomScaleNormal="90" topLeftCell="F15" workbookViewId="0">
      <selection activeCell="L7" sqref="L7:N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6</v>
      </c>
      <c r="L7" s="3">
        <v>81</v>
      </c>
      <c r="M7" s="3">
        <v>82</v>
      </c>
      <c r="N7" s="3">
        <v>81</v>
      </c>
      <c r="O7" s="3">
        <f t="shared" ref="O7:O31" si="0">SUM(L7:N7)</f>
        <v>244</v>
      </c>
      <c r="P7" s="3">
        <f t="shared" ref="P7:P31" si="1">AVERAGE(L7:N7)</f>
        <v>81.3333333333333</v>
      </c>
      <c r="S7" s="2"/>
      <c r="T7" s="2" t="s">
        <v>7</v>
      </c>
      <c r="U7" s="2" t="s">
        <v>8</v>
      </c>
      <c r="V7" s="2" t="s">
        <v>9</v>
      </c>
      <c r="W7" s="2" t="s">
        <v>10</v>
      </c>
      <c r="X7" s="2" t="s">
        <v>11</v>
      </c>
      <c r="Y7" s="2" t="s">
        <v>3</v>
      </c>
      <c r="Z7" s="2" t="s">
        <v>4</v>
      </c>
    </row>
    <row r="8" s="1" customFormat="1" spans="11:26">
      <c r="K8" s="2" t="s">
        <v>12</v>
      </c>
      <c r="L8" s="3">
        <v>95</v>
      </c>
      <c r="M8" s="3">
        <v>90</v>
      </c>
      <c r="N8" s="3">
        <v>91</v>
      </c>
      <c r="O8" s="3">
        <f t="shared" si="0"/>
        <v>276</v>
      </c>
      <c r="P8" s="3">
        <f t="shared" si="1"/>
        <v>92</v>
      </c>
      <c r="S8" s="2" t="s">
        <v>13</v>
      </c>
      <c r="T8" s="3">
        <f t="shared" ref="T8:T12" si="2">O7</f>
        <v>244</v>
      </c>
      <c r="U8" s="3">
        <f t="shared" ref="U8:U12" si="3">O12</f>
        <v>272</v>
      </c>
      <c r="V8" s="3">
        <f t="shared" ref="V8:V12" si="4">O17</f>
        <v>266</v>
      </c>
      <c r="W8" s="3">
        <f t="shared" ref="W8:W12" si="5">O22</f>
        <v>265</v>
      </c>
      <c r="X8" s="3">
        <f t="shared" ref="X8:X12" si="6">O27</f>
        <v>265</v>
      </c>
      <c r="Y8" s="3">
        <f t="shared" ref="Y8:Y12" si="7">SUM(T8:X8)</f>
        <v>1312</v>
      </c>
      <c r="Z8" s="5">
        <f t="shared" ref="Z8:Z12" si="8">Y8/15</f>
        <v>87.4666666666667</v>
      </c>
    </row>
    <row r="9" s="1" customFormat="1" spans="11:26">
      <c r="K9" s="2" t="s">
        <v>14</v>
      </c>
      <c r="L9" s="3">
        <v>91</v>
      </c>
      <c r="M9" s="3">
        <v>94</v>
      </c>
      <c r="N9" s="3">
        <v>89</v>
      </c>
      <c r="O9" s="3">
        <f t="shared" si="0"/>
        <v>274</v>
      </c>
      <c r="P9" s="3">
        <f t="shared" si="1"/>
        <v>91.3333333333333</v>
      </c>
      <c r="S9" s="2" t="s">
        <v>15</v>
      </c>
      <c r="T9" s="3">
        <f t="shared" si="2"/>
        <v>276</v>
      </c>
      <c r="U9" s="3">
        <f t="shared" si="3"/>
        <v>276</v>
      </c>
      <c r="V9" s="3">
        <f t="shared" si="4"/>
        <v>278</v>
      </c>
      <c r="W9" s="3">
        <f t="shared" si="5"/>
        <v>273</v>
      </c>
      <c r="X9" s="3">
        <f t="shared" si="6"/>
        <v>279</v>
      </c>
      <c r="Y9" s="3">
        <f t="shared" si="7"/>
        <v>1382</v>
      </c>
      <c r="Z9" s="5">
        <f t="shared" si="8"/>
        <v>92.1333333333333</v>
      </c>
    </row>
    <row r="10" s="1" customFormat="1" spans="11:26">
      <c r="K10" s="2" t="s">
        <v>16</v>
      </c>
      <c r="L10" s="3">
        <v>94</v>
      </c>
      <c r="M10" s="3">
        <v>90</v>
      </c>
      <c r="N10" s="3">
        <v>94</v>
      </c>
      <c r="O10" s="3">
        <f t="shared" si="0"/>
        <v>278</v>
      </c>
      <c r="P10" s="3">
        <f t="shared" si="1"/>
        <v>92.6666666666667</v>
      </c>
      <c r="S10" s="2" t="s">
        <v>17</v>
      </c>
      <c r="T10" s="3">
        <f t="shared" si="2"/>
        <v>274</v>
      </c>
      <c r="U10" s="3">
        <f t="shared" si="3"/>
        <v>278</v>
      </c>
      <c r="V10" s="3">
        <f t="shared" si="4"/>
        <v>278</v>
      </c>
      <c r="W10" s="3">
        <f t="shared" si="5"/>
        <v>280</v>
      </c>
      <c r="X10" s="3">
        <f t="shared" si="6"/>
        <v>286</v>
      </c>
      <c r="Y10" s="3">
        <f t="shared" si="7"/>
        <v>1396</v>
      </c>
      <c r="Z10" s="5">
        <f t="shared" si="8"/>
        <v>93.0666666666667</v>
      </c>
    </row>
    <row r="11" s="1" customFormat="1" spans="11:26">
      <c r="K11" s="2" t="s">
        <v>18</v>
      </c>
      <c r="L11" s="3">
        <v>96</v>
      </c>
      <c r="M11" s="3">
        <v>91</v>
      </c>
      <c r="N11" s="3">
        <v>92</v>
      </c>
      <c r="O11" s="3">
        <f t="shared" si="0"/>
        <v>279</v>
      </c>
      <c r="P11" s="3">
        <f t="shared" si="1"/>
        <v>93</v>
      </c>
      <c r="S11" s="2" t="s">
        <v>19</v>
      </c>
      <c r="T11" s="3">
        <f t="shared" si="2"/>
        <v>278</v>
      </c>
      <c r="U11" s="3">
        <f t="shared" si="3"/>
        <v>279</v>
      </c>
      <c r="V11" s="3">
        <f t="shared" si="4"/>
        <v>297</v>
      </c>
      <c r="W11" s="3">
        <f t="shared" si="5"/>
        <v>283</v>
      </c>
      <c r="X11" s="3">
        <f t="shared" si="6"/>
        <v>282</v>
      </c>
      <c r="Y11" s="3">
        <f t="shared" si="7"/>
        <v>1419</v>
      </c>
      <c r="Z11" s="5">
        <f t="shared" si="8"/>
        <v>94.6</v>
      </c>
    </row>
    <row r="12" s="1" customFormat="1" spans="11:26">
      <c r="K12" s="2" t="s">
        <v>20</v>
      </c>
      <c r="L12" s="3">
        <v>95</v>
      </c>
      <c r="M12" s="3">
        <v>96</v>
      </c>
      <c r="N12" s="3">
        <v>81</v>
      </c>
      <c r="O12" s="3">
        <f t="shared" si="0"/>
        <v>272</v>
      </c>
      <c r="P12" s="3">
        <f t="shared" si="1"/>
        <v>90.6666666666667</v>
      </c>
      <c r="S12" s="2" t="s">
        <v>21</v>
      </c>
      <c r="T12" s="3">
        <f t="shared" si="2"/>
        <v>279</v>
      </c>
      <c r="U12" s="3">
        <f t="shared" si="3"/>
        <v>285</v>
      </c>
      <c r="V12" s="3">
        <f t="shared" si="4"/>
        <v>292</v>
      </c>
      <c r="W12" s="3">
        <f t="shared" si="5"/>
        <v>285</v>
      </c>
      <c r="X12" s="3">
        <f t="shared" si="6"/>
        <v>289</v>
      </c>
      <c r="Y12" s="3">
        <f t="shared" si="7"/>
        <v>1430</v>
      </c>
      <c r="Z12" s="5">
        <f t="shared" si="8"/>
        <v>95.3333333333333</v>
      </c>
    </row>
    <row r="13" s="1" customFormat="1" spans="11:26">
      <c r="K13" s="2" t="s">
        <v>22</v>
      </c>
      <c r="L13" s="3">
        <v>94</v>
      </c>
      <c r="M13" s="3">
        <v>92</v>
      </c>
      <c r="N13" s="3">
        <v>90</v>
      </c>
      <c r="O13" s="3">
        <f t="shared" si="0"/>
        <v>276</v>
      </c>
      <c r="P13" s="3">
        <f t="shared" si="1"/>
        <v>92</v>
      </c>
      <c r="S13" s="2" t="s">
        <v>3</v>
      </c>
      <c r="T13" s="3">
        <f t="shared" ref="T13:Y13" si="9">SUM(T8:T12)</f>
        <v>1351</v>
      </c>
      <c r="U13" s="3">
        <f t="shared" si="9"/>
        <v>1390</v>
      </c>
      <c r="V13" s="3">
        <f t="shared" si="9"/>
        <v>1411</v>
      </c>
      <c r="W13" s="3">
        <f t="shared" si="9"/>
        <v>1386</v>
      </c>
      <c r="X13" s="3">
        <f t="shared" si="9"/>
        <v>1401</v>
      </c>
      <c r="Y13" s="3">
        <f t="shared" si="9"/>
        <v>6939</v>
      </c>
      <c r="Z13" s="2"/>
    </row>
    <row r="14" s="1" customFormat="1" spans="11:26">
      <c r="K14" s="2" t="s">
        <v>23</v>
      </c>
      <c r="L14" s="3">
        <v>90</v>
      </c>
      <c r="M14" s="3">
        <v>93</v>
      </c>
      <c r="N14" s="3">
        <v>95</v>
      </c>
      <c r="O14" s="3">
        <f t="shared" si="0"/>
        <v>278</v>
      </c>
      <c r="P14" s="3">
        <f t="shared" si="1"/>
        <v>92.6666666666667</v>
      </c>
      <c r="S14" s="2" t="s">
        <v>4</v>
      </c>
      <c r="T14" s="5">
        <f t="shared" ref="T14:X14" si="10">T13/15</f>
        <v>90.0666666666667</v>
      </c>
      <c r="U14" s="5">
        <f t="shared" si="10"/>
        <v>92.6666666666667</v>
      </c>
      <c r="V14" s="5">
        <f t="shared" si="10"/>
        <v>94.0666666666667</v>
      </c>
      <c r="W14" s="5">
        <f t="shared" si="10"/>
        <v>92.4</v>
      </c>
      <c r="X14" s="5">
        <f t="shared" si="10"/>
        <v>93.4</v>
      </c>
      <c r="Y14" s="2"/>
      <c r="Z14" s="2"/>
    </row>
    <row r="15" s="1" customFormat="1" spans="11:16">
      <c r="K15" s="2" t="s">
        <v>24</v>
      </c>
      <c r="L15" s="3">
        <v>96</v>
      </c>
      <c r="M15" s="3">
        <v>94</v>
      </c>
      <c r="N15" s="3">
        <v>89</v>
      </c>
      <c r="O15" s="3">
        <f t="shared" si="0"/>
        <v>279</v>
      </c>
      <c r="P15" s="3">
        <f t="shared" si="1"/>
        <v>93</v>
      </c>
    </row>
    <row r="16" s="1" customFormat="1" spans="11:16">
      <c r="K16" s="2" t="s">
        <v>25</v>
      </c>
      <c r="L16" s="3">
        <v>92</v>
      </c>
      <c r="M16" s="3">
        <v>97</v>
      </c>
      <c r="N16" s="3">
        <v>96</v>
      </c>
      <c r="O16" s="3">
        <f t="shared" si="0"/>
        <v>285</v>
      </c>
      <c r="P16" s="3">
        <f t="shared" si="1"/>
        <v>95</v>
      </c>
    </row>
    <row r="17" s="1" customFormat="1" spans="11:20">
      <c r="K17" s="2" t="s">
        <v>26</v>
      </c>
      <c r="L17" s="3">
        <v>94</v>
      </c>
      <c r="M17" s="3">
        <v>86</v>
      </c>
      <c r="N17" s="3">
        <v>86</v>
      </c>
      <c r="O17" s="3">
        <f t="shared" si="0"/>
        <v>266</v>
      </c>
      <c r="P17" s="3">
        <f t="shared" si="1"/>
        <v>88.6666666666667</v>
      </c>
      <c r="S17" s="6" t="s">
        <v>27</v>
      </c>
      <c r="T17" s="8">
        <f>O32^2/(5*5*3)</f>
        <v>641996.28</v>
      </c>
    </row>
    <row r="18" s="1" customFormat="1" spans="11:20">
      <c r="K18" s="2" t="s">
        <v>28</v>
      </c>
      <c r="L18" s="3">
        <v>93</v>
      </c>
      <c r="M18" s="3">
        <v>95</v>
      </c>
      <c r="N18" s="3">
        <v>90</v>
      </c>
      <c r="O18" s="3">
        <f t="shared" si="0"/>
        <v>278</v>
      </c>
      <c r="P18" s="3">
        <f t="shared" si="1"/>
        <v>92.6666666666667</v>
      </c>
      <c r="S18" s="6" t="s">
        <v>29</v>
      </c>
      <c r="T18" s="8">
        <f>SUMSQ(L7:N31)-T17</f>
        <v>1478.71999999997</v>
      </c>
    </row>
    <row r="19" s="1" customFormat="1" spans="11:16">
      <c r="K19" s="2" t="s">
        <v>30</v>
      </c>
      <c r="L19" s="3">
        <v>96</v>
      </c>
      <c r="M19" s="3">
        <v>90</v>
      </c>
      <c r="N19" s="3">
        <v>92</v>
      </c>
      <c r="O19" s="3">
        <f t="shared" si="0"/>
        <v>278</v>
      </c>
      <c r="P19" s="3">
        <f t="shared" si="1"/>
        <v>92.6666666666667</v>
      </c>
    </row>
    <row r="20" s="1" customFormat="1" spans="11:19">
      <c r="K20" s="2" t="s">
        <v>31</v>
      </c>
      <c r="L20" s="3">
        <v>102</v>
      </c>
      <c r="M20" s="3">
        <v>96</v>
      </c>
      <c r="N20" s="3">
        <v>99</v>
      </c>
      <c r="O20" s="3">
        <f t="shared" si="0"/>
        <v>297</v>
      </c>
      <c r="P20" s="3">
        <f t="shared" si="1"/>
        <v>99</v>
      </c>
      <c r="S20" s="9" t="s">
        <v>32</v>
      </c>
    </row>
    <row r="21" s="1" customFormat="1" spans="11:26">
      <c r="K21" s="2" t="s">
        <v>33</v>
      </c>
      <c r="L21" s="3">
        <v>96</v>
      </c>
      <c r="M21" s="3">
        <v>93</v>
      </c>
      <c r="N21" s="3">
        <v>103</v>
      </c>
      <c r="O21" s="3">
        <f t="shared" si="0"/>
        <v>292</v>
      </c>
      <c r="P21" s="3">
        <f t="shared" si="1"/>
        <v>97.3333333333333</v>
      </c>
      <c r="S21" s="2" t="s">
        <v>34</v>
      </c>
      <c r="T21" s="2" t="s">
        <v>35</v>
      </c>
      <c r="U21" s="2" t="s">
        <v>36</v>
      </c>
      <c r="V21" s="2" t="s">
        <v>37</v>
      </c>
      <c r="W21" s="2" t="s">
        <v>38</v>
      </c>
      <c r="X21" s="2" t="s">
        <v>39</v>
      </c>
      <c r="Y21" s="2"/>
      <c r="Z21" s="2" t="s">
        <v>40</v>
      </c>
    </row>
    <row r="22" s="1" customFormat="1" spans="11:26">
      <c r="K22" s="2" t="s">
        <v>41</v>
      </c>
      <c r="L22" s="3">
        <v>86</v>
      </c>
      <c r="M22" s="3">
        <v>88</v>
      </c>
      <c r="N22" s="3">
        <v>91</v>
      </c>
      <c r="O22" s="3">
        <f t="shared" si="0"/>
        <v>265</v>
      </c>
      <c r="P22" s="3">
        <f t="shared" si="1"/>
        <v>88.3333333333333</v>
      </c>
      <c r="S22" s="2"/>
      <c r="T22" s="2"/>
      <c r="U22" s="2"/>
      <c r="V22" s="2"/>
      <c r="W22" s="2"/>
      <c r="X22" s="10">
        <v>0.05</v>
      </c>
      <c r="Y22" s="10">
        <v>0.01</v>
      </c>
      <c r="Z22" s="2"/>
    </row>
    <row r="23" s="1" customFormat="1" spans="11:26">
      <c r="K23" s="2" t="s">
        <v>42</v>
      </c>
      <c r="L23" s="3">
        <v>94</v>
      </c>
      <c r="M23" s="3">
        <v>89</v>
      </c>
      <c r="N23" s="3">
        <v>90</v>
      </c>
      <c r="O23" s="3">
        <f t="shared" si="0"/>
        <v>273</v>
      </c>
      <c r="P23" s="3">
        <f t="shared" si="1"/>
        <v>91</v>
      </c>
      <c r="S23" s="2" t="s">
        <v>2</v>
      </c>
      <c r="T23" s="2">
        <f>3-1</f>
        <v>2</v>
      </c>
      <c r="U23" s="5">
        <f>(SUMSQ(L32:N32)/25)-T17</f>
        <v>61.0399999999208</v>
      </c>
      <c r="V23" s="5">
        <f>U23/T23</f>
        <v>30.5199999999604</v>
      </c>
      <c r="W23" s="5">
        <f t="shared" ref="W23:W26" si="11">V23/$V$27</f>
        <v>2.66860973476736</v>
      </c>
      <c r="X23" s="5">
        <v>3.1907273359285</v>
      </c>
      <c r="Y23" s="5">
        <v>5.07666380708612</v>
      </c>
      <c r="Z23" s="2" t="s">
        <v>50</v>
      </c>
    </row>
    <row r="24" s="1" customFormat="1" spans="11:26">
      <c r="K24" s="2" t="s">
        <v>44</v>
      </c>
      <c r="L24" s="3">
        <v>97</v>
      </c>
      <c r="M24" s="3">
        <v>92</v>
      </c>
      <c r="N24" s="3">
        <v>91</v>
      </c>
      <c r="O24" s="3">
        <f t="shared" si="0"/>
        <v>280</v>
      </c>
      <c r="P24" s="3">
        <f t="shared" si="1"/>
        <v>93.3333333333333</v>
      </c>
      <c r="S24" s="2" t="s">
        <v>45</v>
      </c>
      <c r="T24" s="2">
        <f>5-1</f>
        <v>4</v>
      </c>
      <c r="U24" s="5">
        <f>(SUMSQ(T13:X13)/15)-T17</f>
        <v>138.319999999949</v>
      </c>
      <c r="V24" s="5">
        <f t="shared" ref="V23:V27" si="12">U24/T24</f>
        <v>34.5799999999872</v>
      </c>
      <c r="W24" s="5">
        <f t="shared" si="11"/>
        <v>3.02360827746857</v>
      </c>
      <c r="X24" s="5">
        <v>2.56524050847904</v>
      </c>
      <c r="Y24" s="5">
        <v>3.73741724260353</v>
      </c>
      <c r="Z24" s="2" t="s">
        <v>68</v>
      </c>
    </row>
    <row r="25" s="1" customFormat="1" spans="11:26">
      <c r="K25" s="2" t="s">
        <v>46</v>
      </c>
      <c r="L25" s="3">
        <v>94</v>
      </c>
      <c r="M25" s="3">
        <v>96</v>
      </c>
      <c r="N25" s="3">
        <v>93</v>
      </c>
      <c r="O25" s="3">
        <f t="shared" si="0"/>
        <v>283</v>
      </c>
      <c r="P25" s="3">
        <f t="shared" si="1"/>
        <v>94.3333333333333</v>
      </c>
      <c r="S25" s="2" t="s">
        <v>47</v>
      </c>
      <c r="T25" s="2">
        <f>5-1</f>
        <v>4</v>
      </c>
      <c r="U25" s="5">
        <f>(SUMSQ(Y8:Y12)/15)-T17</f>
        <v>573.3866666666</v>
      </c>
      <c r="V25" s="5">
        <f t="shared" si="12"/>
        <v>143.34666666665</v>
      </c>
      <c r="W25" s="5">
        <f t="shared" si="11"/>
        <v>12.5339551151235</v>
      </c>
      <c r="X25" s="5">
        <v>2.56524050847904</v>
      </c>
      <c r="Y25" s="5">
        <v>3.73741724260353</v>
      </c>
      <c r="Z25" s="2" t="s">
        <v>43</v>
      </c>
    </row>
    <row r="26" s="1" customFormat="1" spans="11:26">
      <c r="K26" s="2" t="s">
        <v>48</v>
      </c>
      <c r="L26" s="3">
        <v>95</v>
      </c>
      <c r="M26" s="3">
        <v>92</v>
      </c>
      <c r="N26" s="3">
        <v>98</v>
      </c>
      <c r="O26" s="3">
        <f t="shared" si="0"/>
        <v>285</v>
      </c>
      <c r="P26" s="3">
        <f t="shared" si="1"/>
        <v>95</v>
      </c>
      <c r="S26" s="2" t="s">
        <v>49</v>
      </c>
      <c r="T26" s="2">
        <f>(5-1)*(5-1)</f>
        <v>16</v>
      </c>
      <c r="U26" s="5">
        <f>(SUMSQ(T8:X12)/3)-T17-U24-U25</f>
        <v>157.013333333423</v>
      </c>
      <c r="V26" s="5">
        <f t="shared" si="12"/>
        <v>9.81333333333896</v>
      </c>
      <c r="W26" s="5">
        <f t="shared" si="11"/>
        <v>0.858058874963936</v>
      </c>
      <c r="X26" s="5">
        <v>1.85916701285117</v>
      </c>
      <c r="Y26" s="5">
        <v>2.39851571226643</v>
      </c>
      <c r="Z26" s="2" t="s">
        <v>50</v>
      </c>
    </row>
    <row r="27" s="1" customFormat="1" spans="11:26">
      <c r="K27" s="2" t="s">
        <v>51</v>
      </c>
      <c r="L27" s="3">
        <v>86</v>
      </c>
      <c r="M27" s="3">
        <v>88</v>
      </c>
      <c r="N27" s="3">
        <v>91</v>
      </c>
      <c r="O27" s="3">
        <f t="shared" si="0"/>
        <v>265</v>
      </c>
      <c r="P27" s="3">
        <f t="shared" si="1"/>
        <v>88.3333333333333</v>
      </c>
      <c r="S27" s="2" t="s">
        <v>52</v>
      </c>
      <c r="T27" s="2">
        <f>((5*5)-1)*(3-1)</f>
        <v>48</v>
      </c>
      <c r="U27" s="5">
        <f>T18-U23-U24-U25-U26</f>
        <v>548.960000000079</v>
      </c>
      <c r="V27" s="5">
        <f t="shared" si="12"/>
        <v>11.4366666666683</v>
      </c>
      <c r="W27" s="5"/>
      <c r="X27" s="5"/>
      <c r="Y27" s="5"/>
      <c r="Z27" s="4"/>
    </row>
    <row r="28" s="1" customFormat="1" spans="11:26">
      <c r="K28" s="2" t="s">
        <v>53</v>
      </c>
      <c r="L28" s="3">
        <v>95</v>
      </c>
      <c r="M28" s="3">
        <v>96</v>
      </c>
      <c r="N28" s="3">
        <v>88</v>
      </c>
      <c r="O28" s="3">
        <f t="shared" si="0"/>
        <v>279</v>
      </c>
      <c r="P28" s="3">
        <f t="shared" si="1"/>
        <v>93</v>
      </c>
      <c r="S28" s="2" t="s">
        <v>3</v>
      </c>
      <c r="T28" s="2">
        <f>(5*5*3)-1</f>
        <v>74</v>
      </c>
      <c r="U28" s="5">
        <f>T18</f>
        <v>1478.71999999997</v>
      </c>
      <c r="V28" s="5"/>
      <c r="W28" s="5"/>
      <c r="X28" s="5"/>
      <c r="Y28" s="5"/>
      <c r="Z28" s="4"/>
    </row>
    <row r="29" s="1" customFormat="1" spans="11:16">
      <c r="K29" s="2" t="s">
        <v>54</v>
      </c>
      <c r="L29" s="3">
        <v>97</v>
      </c>
      <c r="M29" s="3">
        <v>91</v>
      </c>
      <c r="N29" s="3">
        <v>98</v>
      </c>
      <c r="O29" s="3">
        <f t="shared" si="0"/>
        <v>286</v>
      </c>
      <c r="P29" s="3">
        <f t="shared" si="1"/>
        <v>95.3333333333333</v>
      </c>
    </row>
    <row r="30" s="1" customFormat="1" spans="11:27">
      <c r="K30" s="2" t="s">
        <v>55</v>
      </c>
      <c r="L30" s="3">
        <v>99</v>
      </c>
      <c r="M30" s="3">
        <v>94</v>
      </c>
      <c r="N30" s="3">
        <v>89</v>
      </c>
      <c r="O30" s="3">
        <f t="shared" si="0"/>
        <v>282</v>
      </c>
      <c r="P30" s="3">
        <f t="shared" si="1"/>
        <v>94</v>
      </c>
      <c r="Y30" s="14" t="s">
        <v>56</v>
      </c>
      <c r="Z30" s="15">
        <f>(SQRT(V27)/P32)*100</f>
        <v>3.65522493388244</v>
      </c>
      <c r="AA30" t="s">
        <v>57</v>
      </c>
    </row>
    <row r="31" s="1" customFormat="1" spans="11:19">
      <c r="K31" s="2" t="s">
        <v>58</v>
      </c>
      <c r="L31" s="3">
        <v>96</v>
      </c>
      <c r="M31" s="3">
        <v>99</v>
      </c>
      <c r="N31" s="3">
        <v>94</v>
      </c>
      <c r="O31" s="3">
        <f t="shared" si="0"/>
        <v>289</v>
      </c>
      <c r="P31" s="3">
        <f t="shared" si="1"/>
        <v>96.3333333333333</v>
      </c>
      <c r="S31" s="6" t="s">
        <v>59</v>
      </c>
    </row>
    <row r="32" s="1" customFormat="1" spans="11:20">
      <c r="K32" s="2" t="s">
        <v>3</v>
      </c>
      <c r="L32" s="3">
        <f t="shared" ref="L32:O32" si="13">SUM(L7:L31)</f>
        <v>2344</v>
      </c>
      <c r="M32" s="3">
        <f t="shared" si="13"/>
        <v>2304</v>
      </c>
      <c r="N32" s="3">
        <f t="shared" si="13"/>
        <v>2291</v>
      </c>
      <c r="O32" s="3">
        <f t="shared" si="13"/>
        <v>6939</v>
      </c>
      <c r="P32" s="4">
        <f>AVERAGE(P7:P31)</f>
        <v>92.52</v>
      </c>
      <c r="S32" s="6" t="s">
        <v>60</v>
      </c>
      <c r="T32" s="11">
        <f>SQRT(V27/15)</f>
        <v>0.873180648230682</v>
      </c>
    </row>
    <row r="33" s="1" customFormat="1" spans="20:23">
      <c r="T33" s="9">
        <v>2</v>
      </c>
      <c r="U33" s="9">
        <v>3</v>
      </c>
      <c r="V33" s="9">
        <v>4</v>
      </c>
      <c r="W33" s="9">
        <v>5</v>
      </c>
    </row>
    <row r="34" s="1" customFormat="1" spans="19:23">
      <c r="S34" s="1" t="s">
        <v>61</v>
      </c>
      <c r="T34" s="11">
        <v>2.843</v>
      </c>
      <c r="U34" s="11">
        <v>2.991</v>
      </c>
      <c r="V34" s="11">
        <v>3.087</v>
      </c>
      <c r="W34" s="11">
        <v>3.157</v>
      </c>
    </row>
    <row r="35" s="1" customFormat="1" spans="19:23">
      <c r="S35" s="1" t="s">
        <v>62</v>
      </c>
      <c r="T35" s="11">
        <f t="shared" ref="T35:W35" si="14">$T$32*T34</f>
        <v>2.48245258291983</v>
      </c>
      <c r="U35" s="11">
        <f t="shared" si="14"/>
        <v>2.61168331885797</v>
      </c>
      <c r="V35" s="11">
        <f t="shared" si="14"/>
        <v>2.69550866108812</v>
      </c>
      <c r="W35" s="11">
        <f t="shared" si="14"/>
        <v>2.75663130646426</v>
      </c>
    </row>
    <row r="37" s="1" customFormat="1" spans="19:22">
      <c r="S37" s="2" t="s">
        <v>1</v>
      </c>
      <c r="T37" s="2" t="s">
        <v>4</v>
      </c>
      <c r="U37" s="2" t="s">
        <v>63</v>
      </c>
      <c r="V37" s="1" t="s">
        <v>64</v>
      </c>
    </row>
    <row r="38" s="1" customFormat="1" spans="19:22">
      <c r="S38" s="2" t="s">
        <v>69</v>
      </c>
      <c r="T38" s="5"/>
      <c r="U38" s="2"/>
      <c r="V38" s="8"/>
    </row>
    <row r="39" s="1" customFormat="1" spans="19:21">
      <c r="S39" s="2" t="s">
        <v>8</v>
      </c>
      <c r="T39" s="5"/>
      <c r="U39" s="2"/>
    </row>
    <row r="40" s="1" customFormat="1" spans="19:22">
      <c r="S40" s="2" t="s">
        <v>9</v>
      </c>
      <c r="T40" s="5"/>
      <c r="U40" s="2"/>
      <c r="V40" s="8"/>
    </row>
    <row r="41" s="1" customFormat="1" spans="19:21">
      <c r="S41" s="2" t="s">
        <v>10</v>
      </c>
      <c r="T41" s="5"/>
      <c r="U41" s="2"/>
    </row>
    <row r="42" s="1" customFormat="1" spans="19:22">
      <c r="S42" s="2" t="s">
        <v>11</v>
      </c>
      <c r="T42" s="5"/>
      <c r="U42" s="2"/>
      <c r="V42" s="8"/>
    </row>
    <row r="45" s="1" customFormat="1" spans="19:19">
      <c r="S45" s="6" t="s">
        <v>65</v>
      </c>
    </row>
    <row r="46" s="1" customFormat="1" spans="19:20">
      <c r="S46" s="6" t="s">
        <v>60</v>
      </c>
      <c r="T46" s="11">
        <f>SQRT(V27/15)</f>
        <v>0.873180648230682</v>
      </c>
    </row>
    <row r="47" s="1" customFormat="1" spans="20:23">
      <c r="T47" s="9">
        <v>2</v>
      </c>
      <c r="U47" s="9">
        <v>3</v>
      </c>
      <c r="V47" s="9">
        <v>4</v>
      </c>
      <c r="W47" s="9">
        <v>5</v>
      </c>
    </row>
    <row r="48" s="1" customFormat="1" spans="19:23">
      <c r="S48" s="1" t="s">
        <v>61</v>
      </c>
      <c r="T48" s="11">
        <v>2.843</v>
      </c>
      <c r="U48" s="11">
        <v>2.991</v>
      </c>
      <c r="V48" s="11">
        <v>3.087</v>
      </c>
      <c r="W48" s="11">
        <v>3.157</v>
      </c>
    </row>
    <row r="49" s="1" customFormat="1" spans="19:23">
      <c r="S49" s="1" t="s">
        <v>62</v>
      </c>
      <c r="T49" s="11">
        <f t="shared" ref="T49:W49" si="15">$T$32*T48</f>
        <v>2.48245258291983</v>
      </c>
      <c r="U49" s="11">
        <f t="shared" si="15"/>
        <v>2.61168331885797</v>
      </c>
      <c r="V49" s="11">
        <f t="shared" si="15"/>
        <v>2.69550866108812</v>
      </c>
      <c r="W49" s="11">
        <f t="shared" si="15"/>
        <v>2.75663130646426</v>
      </c>
    </row>
    <row r="51" s="1" customFormat="1" spans="19:22">
      <c r="S51" s="2" t="s">
        <v>1</v>
      </c>
      <c r="T51" s="2" t="s">
        <v>4</v>
      </c>
      <c r="U51" s="2" t="s">
        <v>63</v>
      </c>
      <c r="V51" s="1" t="s">
        <v>64</v>
      </c>
    </row>
    <row r="52" s="1" customFormat="1" spans="19:22">
      <c r="S52" s="2" t="s">
        <v>13</v>
      </c>
      <c r="T52" s="5"/>
      <c r="U52" s="2"/>
      <c r="V52" s="8"/>
    </row>
    <row r="53" s="1" customFormat="1" spans="19:22">
      <c r="S53" s="2" t="s">
        <v>70</v>
      </c>
      <c r="T53" s="5"/>
      <c r="U53" s="2"/>
      <c r="V53" s="8"/>
    </row>
    <row r="54" s="1" customFormat="1" spans="19:22">
      <c r="S54" s="2" t="s">
        <v>17</v>
      </c>
      <c r="T54" s="5"/>
      <c r="U54" s="2"/>
      <c r="V54" s="8"/>
    </row>
    <row r="55" s="1" customFormat="1" spans="19:22">
      <c r="S55" s="2" t="s">
        <v>19</v>
      </c>
      <c r="T55" s="5"/>
      <c r="U55" s="2"/>
      <c r="V55" s="8"/>
    </row>
    <row r="56" s="1" customFormat="1" spans="19:22">
      <c r="S56" s="2" t="s">
        <v>21</v>
      </c>
      <c r="T56" s="5"/>
      <c r="U56" s="2"/>
      <c r="V56" s="8"/>
    </row>
    <row r="58" s="1" customFormat="1" spans="19:19">
      <c r="S58" s="12" t="s">
        <v>71</v>
      </c>
    </row>
    <row r="59" s="1" customFormat="1" spans="19:20">
      <c r="S59" s="6" t="s">
        <v>60</v>
      </c>
      <c r="T59" s="13">
        <f>SQRT(V27/3)</f>
        <v>1.95249128608114</v>
      </c>
    </row>
    <row r="60" s="1" customFormat="1" spans="20:38">
      <c r="T60" s="9">
        <v>2</v>
      </c>
      <c r="U60" s="9">
        <v>3</v>
      </c>
      <c r="V60" s="9">
        <v>4</v>
      </c>
      <c r="W60" s="9">
        <v>5</v>
      </c>
      <c r="X60" s="9">
        <v>6</v>
      </c>
      <c r="Y60" s="9">
        <v>7</v>
      </c>
      <c r="Z60" s="9">
        <v>8</v>
      </c>
      <c r="AA60" s="9">
        <v>9</v>
      </c>
      <c r="AB60" s="9">
        <v>10</v>
      </c>
      <c r="AC60" s="9">
        <v>11</v>
      </c>
      <c r="AD60" s="9">
        <v>12</v>
      </c>
      <c r="AE60" s="9">
        <v>13</v>
      </c>
      <c r="AF60" s="9">
        <v>14</v>
      </c>
      <c r="AG60" s="9">
        <v>15</v>
      </c>
      <c r="AH60" s="9">
        <v>16</v>
      </c>
      <c r="AI60" s="9">
        <v>17</v>
      </c>
      <c r="AJ60" s="9">
        <v>18</v>
      </c>
      <c r="AK60" s="9">
        <v>19</v>
      </c>
      <c r="AL60" s="9">
        <v>20</v>
      </c>
    </row>
    <row r="61" s="1" customFormat="1" spans="19:38">
      <c r="S61" s="12" t="s">
        <v>61</v>
      </c>
      <c r="T61" s="9">
        <v>2.843</v>
      </c>
      <c r="U61" s="9">
        <v>2.991</v>
      </c>
      <c r="V61" s="9">
        <v>3.087</v>
      </c>
      <c r="W61" s="9">
        <v>3.157</v>
      </c>
      <c r="X61" s="9">
        <v>3.211</v>
      </c>
      <c r="Y61" s="9">
        <v>3.253</v>
      </c>
      <c r="Z61" s="9">
        <v>3.288</v>
      </c>
      <c r="AA61" s="9">
        <v>3.318</v>
      </c>
      <c r="AB61" s="9">
        <v>3.342</v>
      </c>
      <c r="AC61" s="9">
        <v>3.363</v>
      </c>
      <c r="AD61" s="9">
        <v>3.382</v>
      </c>
      <c r="AE61" s="9">
        <v>3.398</v>
      </c>
      <c r="AF61" s="9">
        <v>3.412</v>
      </c>
      <c r="AG61" s="9">
        <v>3.424</v>
      </c>
      <c r="AH61" s="9">
        <v>3.435</v>
      </c>
      <c r="AI61" s="9">
        <v>3.445</v>
      </c>
      <c r="AJ61" s="9">
        <v>3.453</v>
      </c>
      <c r="AK61" s="9">
        <v>3.461</v>
      </c>
      <c r="AL61" s="9">
        <v>3.468</v>
      </c>
    </row>
    <row r="62" s="1" customFormat="1" spans="19:38">
      <c r="S62" s="12" t="s">
        <v>62</v>
      </c>
      <c r="T62" s="13">
        <f t="shared" ref="T62:AL62" si="16">$T$59*T61</f>
        <v>5.55093272632867</v>
      </c>
      <c r="U62" s="13">
        <f t="shared" si="16"/>
        <v>5.83990143666868</v>
      </c>
      <c r="V62" s="13">
        <f t="shared" si="16"/>
        <v>6.02734060013247</v>
      </c>
      <c r="W62" s="13">
        <f t="shared" si="16"/>
        <v>6.16401499015815</v>
      </c>
      <c r="X62" s="13">
        <f t="shared" si="16"/>
        <v>6.26944951960653</v>
      </c>
      <c r="Y62" s="13">
        <f t="shared" si="16"/>
        <v>6.35145415362194</v>
      </c>
      <c r="Z62" s="13">
        <f t="shared" si="16"/>
        <v>6.41979134863478</v>
      </c>
      <c r="AA62" s="13">
        <f t="shared" si="16"/>
        <v>6.47836608721721</v>
      </c>
      <c r="AB62" s="13">
        <f t="shared" si="16"/>
        <v>6.52522587808316</v>
      </c>
      <c r="AC62" s="13">
        <f t="shared" si="16"/>
        <v>6.56622819509086</v>
      </c>
      <c r="AD62" s="13">
        <f t="shared" si="16"/>
        <v>6.60332552952641</v>
      </c>
      <c r="AE62" s="13">
        <f t="shared" si="16"/>
        <v>6.6345653901037</v>
      </c>
      <c r="AF62" s="13">
        <f t="shared" si="16"/>
        <v>6.66190026810884</v>
      </c>
      <c r="AG62" s="13">
        <f t="shared" si="16"/>
        <v>6.68533016354181</v>
      </c>
      <c r="AH62" s="13">
        <f t="shared" si="16"/>
        <v>6.70680756768871</v>
      </c>
      <c r="AI62" s="13">
        <f t="shared" si="16"/>
        <v>6.72633248054952</v>
      </c>
      <c r="AJ62" s="13">
        <f t="shared" si="16"/>
        <v>6.74195241083817</v>
      </c>
      <c r="AK62" s="13">
        <f t="shared" si="16"/>
        <v>6.75757234112681</v>
      </c>
      <c r="AL62" s="13">
        <f t="shared" si="16"/>
        <v>6.77123978012938</v>
      </c>
    </row>
    <row r="64" s="1" customFormat="1" spans="19:22">
      <c r="S64" s="2" t="s">
        <v>1</v>
      </c>
      <c r="T64" s="2" t="s">
        <v>4</v>
      </c>
      <c r="U64" s="2" t="s">
        <v>63</v>
      </c>
      <c r="V64" s="1" t="s">
        <v>64</v>
      </c>
    </row>
    <row r="65" s="1" customFormat="1" spans="19:22">
      <c r="S65" s="2" t="s">
        <v>6</v>
      </c>
      <c r="T65" s="3"/>
      <c r="U65" s="2"/>
      <c r="V65" s="11"/>
    </row>
    <row r="66" s="1" customFormat="1" spans="19:22">
      <c r="S66" s="2" t="s">
        <v>12</v>
      </c>
      <c r="T66" s="3"/>
      <c r="U66" s="2"/>
      <c r="V66" s="16"/>
    </row>
    <row r="67" s="1" customFormat="1" spans="19:21">
      <c r="S67" s="2" t="s">
        <v>14</v>
      </c>
      <c r="T67" s="3"/>
      <c r="U67" s="2"/>
    </row>
    <row r="68" s="1" customFormat="1" spans="19:21">
      <c r="S68" s="2" t="s">
        <v>16</v>
      </c>
      <c r="T68" s="3"/>
      <c r="U68" s="2"/>
    </row>
    <row r="69" s="1" customFormat="1" spans="19:21">
      <c r="S69" s="2" t="s">
        <v>18</v>
      </c>
      <c r="T69" s="3"/>
      <c r="U69" s="2"/>
    </row>
    <row r="70" s="1" customFormat="1" spans="19:21">
      <c r="S70" s="2" t="s">
        <v>20</v>
      </c>
      <c r="T70" s="3"/>
      <c r="U70" s="2"/>
    </row>
    <row r="71" s="1" customFormat="1" spans="19:21">
      <c r="S71" s="2" t="s">
        <v>22</v>
      </c>
      <c r="T71" s="3"/>
      <c r="U71" s="2"/>
    </row>
    <row r="72" s="1" customFormat="1" spans="19:21">
      <c r="S72" s="2" t="s">
        <v>23</v>
      </c>
      <c r="T72" s="3"/>
      <c r="U72" s="2"/>
    </row>
    <row r="73" s="1" customFormat="1" spans="19:22">
      <c r="S73" s="2" t="s">
        <v>24</v>
      </c>
      <c r="T73" s="3"/>
      <c r="U73" s="2"/>
      <c r="V73" s="8"/>
    </row>
    <row r="74" s="1" customFormat="1" spans="19:21">
      <c r="S74" s="2" t="s">
        <v>25</v>
      </c>
      <c r="T74" s="3"/>
      <c r="U74" s="2"/>
    </row>
    <row r="75" s="1" customFormat="1" spans="19:22">
      <c r="S75" s="2" t="s">
        <v>26</v>
      </c>
      <c r="T75" s="3"/>
      <c r="U75" s="2"/>
      <c r="V75" s="16"/>
    </row>
    <row r="76" s="1" customFormat="1" spans="19:21">
      <c r="S76" s="2" t="s">
        <v>28</v>
      </c>
      <c r="T76" s="3"/>
      <c r="U76" s="2"/>
    </row>
    <row r="77" s="1" customFormat="1" spans="19:21">
      <c r="S77" s="2" t="s">
        <v>30</v>
      </c>
      <c r="T77" s="3"/>
      <c r="U77" s="2"/>
    </row>
    <row r="78" s="1" customFormat="1" spans="19:21">
      <c r="S78" s="2" t="s">
        <v>31</v>
      </c>
      <c r="T78" s="3"/>
      <c r="U78" s="2"/>
    </row>
    <row r="79" s="1" customFormat="1" spans="19:22">
      <c r="S79" s="2" t="s">
        <v>33</v>
      </c>
      <c r="T79" s="3"/>
      <c r="U79" s="2"/>
      <c r="V79" s="8"/>
    </row>
    <row r="80" s="1" customFormat="1" spans="19:21">
      <c r="S80" s="2" t="s">
        <v>41</v>
      </c>
      <c r="T80" s="3"/>
      <c r="U80" s="2"/>
    </row>
    <row r="81" s="1" customFormat="1" spans="19:21">
      <c r="S81" s="2" t="s">
        <v>42</v>
      </c>
      <c r="T81" s="3"/>
      <c r="U81" s="2"/>
    </row>
    <row r="82" s="1" customFormat="1" spans="19:22">
      <c r="S82" s="2" t="s">
        <v>44</v>
      </c>
      <c r="T82" s="3"/>
      <c r="U82" s="2"/>
      <c r="V82" s="13"/>
    </row>
    <row r="83" s="1" customFormat="1" spans="19:21">
      <c r="S83" s="2" t="s">
        <v>46</v>
      </c>
      <c r="T83" s="3"/>
      <c r="U83" s="2"/>
    </row>
    <row r="84" s="1" customFormat="1" spans="19:22">
      <c r="S84" s="2" t="s">
        <v>48</v>
      </c>
      <c r="T84" s="3"/>
      <c r="U84" s="2"/>
      <c r="V84" s="16"/>
    </row>
    <row r="85" s="1" customFormat="1" spans="19:21">
      <c r="S85" s="2" t="s">
        <v>51</v>
      </c>
      <c r="T85" s="3"/>
      <c r="U85" s="2"/>
    </row>
    <row r="86" s="1" customFormat="1" spans="19:21">
      <c r="S86" s="2" t="s">
        <v>53</v>
      </c>
      <c r="T86" s="3"/>
      <c r="U86" s="2"/>
    </row>
    <row r="87" s="1" customFormat="1" spans="19:21">
      <c r="S87" s="2" t="s">
        <v>54</v>
      </c>
      <c r="T87" s="3"/>
      <c r="U87" s="2"/>
    </row>
    <row r="88" s="1" customFormat="1" spans="19:22">
      <c r="S88" s="2" t="s">
        <v>55</v>
      </c>
      <c r="T88" s="3"/>
      <c r="U88" s="2"/>
      <c r="V88" s="16"/>
    </row>
    <row r="89" s="1" customFormat="1" spans="19:21">
      <c r="S89" s="2" t="s">
        <v>58</v>
      </c>
      <c r="T89" s="3"/>
      <c r="U89" s="2"/>
    </row>
  </sheetData>
  <sortState ref="S38:V42">
    <sortCondition ref="T38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90" zoomScaleNormal="90" topLeftCell="F12" workbookViewId="0">
      <selection activeCell="Z28" sqref="Z28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6</v>
      </c>
      <c r="L7" s="3">
        <v>94</v>
      </c>
      <c r="M7" s="3">
        <v>95</v>
      </c>
      <c r="N7" s="3">
        <v>89</v>
      </c>
      <c r="O7" s="3">
        <f t="shared" ref="O7:O31" si="0">SUM(L7:N7)</f>
        <v>278</v>
      </c>
      <c r="P7" s="3">
        <f t="shared" ref="P7:P31" si="1">AVERAGE(L7:N7)</f>
        <v>92.6666666666667</v>
      </c>
      <c r="S7" s="2"/>
      <c r="T7" s="2" t="s">
        <v>7</v>
      </c>
      <c r="U7" s="2" t="s">
        <v>8</v>
      </c>
      <c r="V7" s="2" t="s">
        <v>9</v>
      </c>
      <c r="W7" s="2" t="s">
        <v>10</v>
      </c>
      <c r="X7" s="2" t="s">
        <v>11</v>
      </c>
      <c r="Y7" s="2" t="s">
        <v>3</v>
      </c>
      <c r="Z7" s="2" t="s">
        <v>4</v>
      </c>
    </row>
    <row r="8" s="1" customFormat="1" spans="11:26">
      <c r="K8" s="2" t="s">
        <v>12</v>
      </c>
      <c r="L8" s="3">
        <v>97</v>
      </c>
      <c r="M8" s="3">
        <v>92</v>
      </c>
      <c r="N8" s="3">
        <v>98</v>
      </c>
      <c r="O8" s="3">
        <f t="shared" si="0"/>
        <v>287</v>
      </c>
      <c r="P8" s="3">
        <f t="shared" si="1"/>
        <v>95.6666666666667</v>
      </c>
      <c r="S8" s="2" t="s">
        <v>13</v>
      </c>
      <c r="T8" s="3">
        <f t="shared" ref="T8:T12" si="2">O7</f>
        <v>278</v>
      </c>
      <c r="U8" s="3">
        <f t="shared" ref="U8:U12" si="3">O12</f>
        <v>291</v>
      </c>
      <c r="V8" s="3">
        <f t="shared" ref="V8:V12" si="4">O17</f>
        <v>286</v>
      </c>
      <c r="W8" s="3">
        <f t="shared" ref="W8:W12" si="5">O22</f>
        <v>279</v>
      </c>
      <c r="X8" s="3">
        <f t="shared" ref="X8:X12" si="6">O27</f>
        <v>278</v>
      </c>
      <c r="Y8" s="3">
        <f t="shared" ref="Y8:Y12" si="7">SUM(T8:X8)</f>
        <v>1412</v>
      </c>
      <c r="Z8" s="5">
        <f t="shared" ref="Z8:Z12" si="8">Y8/15</f>
        <v>94.1333333333333</v>
      </c>
    </row>
    <row r="9" s="1" customFormat="1" spans="11:26">
      <c r="K9" s="2" t="s">
        <v>14</v>
      </c>
      <c r="L9" s="3">
        <v>98</v>
      </c>
      <c r="M9" s="3">
        <v>96</v>
      </c>
      <c r="N9" s="3">
        <v>98</v>
      </c>
      <c r="O9" s="3">
        <f t="shared" si="0"/>
        <v>292</v>
      </c>
      <c r="P9" s="3">
        <f t="shared" si="1"/>
        <v>97.3333333333333</v>
      </c>
      <c r="S9" s="2" t="s">
        <v>15</v>
      </c>
      <c r="T9" s="3">
        <f t="shared" si="2"/>
        <v>287</v>
      </c>
      <c r="U9" s="3">
        <f t="shared" si="3"/>
        <v>292</v>
      </c>
      <c r="V9" s="3">
        <f t="shared" si="4"/>
        <v>292</v>
      </c>
      <c r="W9" s="3">
        <f t="shared" si="5"/>
        <v>287</v>
      </c>
      <c r="X9" s="3">
        <f t="shared" si="6"/>
        <v>291</v>
      </c>
      <c r="Y9" s="3">
        <f t="shared" si="7"/>
        <v>1449</v>
      </c>
      <c r="Z9" s="5">
        <f t="shared" si="8"/>
        <v>96.6</v>
      </c>
    </row>
    <row r="10" s="1" customFormat="1" spans="11:26">
      <c r="K10" s="2" t="s">
        <v>16</v>
      </c>
      <c r="L10" s="3">
        <v>97</v>
      </c>
      <c r="M10" s="3">
        <v>98</v>
      </c>
      <c r="N10" s="3">
        <v>98</v>
      </c>
      <c r="O10" s="3">
        <f t="shared" si="0"/>
        <v>293</v>
      </c>
      <c r="P10" s="3">
        <f t="shared" si="1"/>
        <v>97.6666666666667</v>
      </c>
      <c r="S10" s="2" t="s">
        <v>17</v>
      </c>
      <c r="T10" s="3">
        <f t="shared" si="2"/>
        <v>292</v>
      </c>
      <c r="U10" s="3">
        <f t="shared" si="3"/>
        <v>295</v>
      </c>
      <c r="V10" s="3">
        <f t="shared" si="4"/>
        <v>289</v>
      </c>
      <c r="W10" s="3">
        <f t="shared" si="5"/>
        <v>294</v>
      </c>
      <c r="X10" s="3">
        <f t="shared" si="6"/>
        <v>307</v>
      </c>
      <c r="Y10" s="3">
        <f t="shared" si="7"/>
        <v>1477</v>
      </c>
      <c r="Z10" s="5">
        <f t="shared" si="8"/>
        <v>98.4666666666667</v>
      </c>
    </row>
    <row r="11" s="1" customFormat="1" spans="11:26">
      <c r="K11" s="2" t="s">
        <v>18</v>
      </c>
      <c r="L11" s="3">
        <v>98</v>
      </c>
      <c r="M11" s="3">
        <v>94</v>
      </c>
      <c r="N11" s="3">
        <v>98</v>
      </c>
      <c r="O11" s="3">
        <f t="shared" si="0"/>
        <v>290</v>
      </c>
      <c r="P11" s="3">
        <f t="shared" si="1"/>
        <v>96.6666666666667</v>
      </c>
      <c r="S11" s="2" t="s">
        <v>19</v>
      </c>
      <c r="T11" s="3">
        <f t="shared" si="2"/>
        <v>293</v>
      </c>
      <c r="U11" s="3">
        <f t="shared" si="3"/>
        <v>298</v>
      </c>
      <c r="V11" s="3">
        <f t="shared" si="4"/>
        <v>327</v>
      </c>
      <c r="W11" s="3">
        <f t="shared" si="5"/>
        <v>294</v>
      </c>
      <c r="X11" s="3">
        <f t="shared" si="6"/>
        <v>307</v>
      </c>
      <c r="Y11" s="3">
        <f t="shared" si="7"/>
        <v>1519</v>
      </c>
      <c r="Z11" s="5">
        <f t="shared" si="8"/>
        <v>101.266666666667</v>
      </c>
    </row>
    <row r="12" s="1" customFormat="1" spans="11:26">
      <c r="K12" s="2" t="s">
        <v>20</v>
      </c>
      <c r="L12" s="3">
        <v>97</v>
      </c>
      <c r="M12" s="3">
        <v>98</v>
      </c>
      <c r="N12" s="3">
        <v>96</v>
      </c>
      <c r="O12" s="3">
        <f t="shared" si="0"/>
        <v>291</v>
      </c>
      <c r="P12" s="3">
        <f t="shared" si="1"/>
        <v>97</v>
      </c>
      <c r="S12" s="2" t="s">
        <v>21</v>
      </c>
      <c r="T12" s="3">
        <f t="shared" si="2"/>
        <v>290</v>
      </c>
      <c r="U12" s="3">
        <f t="shared" si="3"/>
        <v>298</v>
      </c>
      <c r="V12" s="3">
        <f t="shared" si="4"/>
        <v>302</v>
      </c>
      <c r="W12" s="3">
        <f t="shared" si="5"/>
        <v>292</v>
      </c>
      <c r="X12" s="3">
        <f t="shared" si="6"/>
        <v>299</v>
      </c>
      <c r="Y12" s="3">
        <f t="shared" si="7"/>
        <v>1481</v>
      </c>
      <c r="Z12" s="5">
        <f t="shared" si="8"/>
        <v>98.7333333333333</v>
      </c>
    </row>
    <row r="13" s="1" customFormat="1" spans="11:26">
      <c r="K13" s="2" t="s">
        <v>22</v>
      </c>
      <c r="L13" s="3">
        <v>98</v>
      </c>
      <c r="M13" s="3">
        <v>97</v>
      </c>
      <c r="N13" s="3">
        <v>97</v>
      </c>
      <c r="O13" s="3">
        <f t="shared" si="0"/>
        <v>292</v>
      </c>
      <c r="P13" s="3">
        <f t="shared" si="1"/>
        <v>97.3333333333333</v>
      </c>
      <c r="S13" s="2" t="s">
        <v>3</v>
      </c>
      <c r="T13" s="3">
        <f t="shared" ref="T13:Y13" si="9">SUM(T8:T12)</f>
        <v>1440</v>
      </c>
      <c r="U13" s="3">
        <f t="shared" si="9"/>
        <v>1474</v>
      </c>
      <c r="V13" s="3">
        <f t="shared" si="9"/>
        <v>1496</v>
      </c>
      <c r="W13" s="3">
        <f t="shared" si="9"/>
        <v>1446</v>
      </c>
      <c r="X13" s="3">
        <f t="shared" si="9"/>
        <v>1482</v>
      </c>
      <c r="Y13" s="3">
        <f t="shared" si="9"/>
        <v>7338</v>
      </c>
      <c r="Z13" s="2"/>
    </row>
    <row r="14" s="1" customFormat="1" spans="11:26">
      <c r="K14" s="2" t="s">
        <v>23</v>
      </c>
      <c r="L14" s="3">
        <v>96</v>
      </c>
      <c r="M14" s="3">
        <v>99</v>
      </c>
      <c r="N14" s="3">
        <v>100</v>
      </c>
      <c r="O14" s="3">
        <f t="shared" si="0"/>
        <v>295</v>
      </c>
      <c r="P14" s="3">
        <f t="shared" si="1"/>
        <v>98.3333333333333</v>
      </c>
      <c r="S14" s="2" t="s">
        <v>4</v>
      </c>
      <c r="T14" s="5">
        <f t="shared" ref="T14:X14" si="10">T13/15</f>
        <v>96</v>
      </c>
      <c r="U14" s="5">
        <f t="shared" si="10"/>
        <v>98.2666666666667</v>
      </c>
      <c r="V14" s="5">
        <f t="shared" si="10"/>
        <v>99.7333333333333</v>
      </c>
      <c r="W14" s="5">
        <f t="shared" si="10"/>
        <v>96.4</v>
      </c>
      <c r="X14" s="5">
        <f t="shared" si="10"/>
        <v>98.8</v>
      </c>
      <c r="Y14" s="2"/>
      <c r="Z14" s="2"/>
    </row>
    <row r="15" s="1" customFormat="1" spans="11:16">
      <c r="K15" s="2" t="s">
        <v>24</v>
      </c>
      <c r="L15" s="3">
        <v>103</v>
      </c>
      <c r="M15" s="3">
        <v>97</v>
      </c>
      <c r="N15" s="3">
        <v>98</v>
      </c>
      <c r="O15" s="3">
        <f t="shared" si="0"/>
        <v>298</v>
      </c>
      <c r="P15" s="3">
        <f t="shared" si="1"/>
        <v>99.3333333333333</v>
      </c>
    </row>
    <row r="16" s="1" customFormat="1" spans="11:16">
      <c r="K16" s="2" t="s">
        <v>25</v>
      </c>
      <c r="L16" s="3">
        <v>99</v>
      </c>
      <c r="M16" s="3">
        <v>99</v>
      </c>
      <c r="N16" s="3">
        <v>100</v>
      </c>
      <c r="O16" s="3">
        <f t="shared" si="0"/>
        <v>298</v>
      </c>
      <c r="P16" s="3">
        <f t="shared" si="1"/>
        <v>99.3333333333333</v>
      </c>
    </row>
    <row r="17" s="1" customFormat="1" spans="11:20">
      <c r="K17" s="2" t="s">
        <v>26</v>
      </c>
      <c r="L17" s="3">
        <v>96</v>
      </c>
      <c r="M17" s="3">
        <v>96</v>
      </c>
      <c r="N17" s="3">
        <v>94</v>
      </c>
      <c r="O17" s="3">
        <f t="shared" si="0"/>
        <v>286</v>
      </c>
      <c r="P17" s="3">
        <f t="shared" si="1"/>
        <v>95.3333333333333</v>
      </c>
      <c r="S17" s="6" t="s">
        <v>27</v>
      </c>
      <c r="T17" s="8">
        <f>O32^2/(5*5*3)</f>
        <v>717949.92</v>
      </c>
    </row>
    <row r="18" s="1" customFormat="1" spans="11:20">
      <c r="K18" s="2" t="s">
        <v>28</v>
      </c>
      <c r="L18" s="3">
        <v>96</v>
      </c>
      <c r="M18" s="3">
        <v>98</v>
      </c>
      <c r="N18" s="3">
        <v>98</v>
      </c>
      <c r="O18" s="3">
        <f t="shared" si="0"/>
        <v>292</v>
      </c>
      <c r="P18" s="3">
        <f t="shared" si="1"/>
        <v>97.3333333333333</v>
      </c>
      <c r="S18" s="6" t="s">
        <v>29</v>
      </c>
      <c r="T18" s="8">
        <f>SUMSQ(L7:N31)-T17</f>
        <v>1418.07999999996</v>
      </c>
    </row>
    <row r="19" s="1" customFormat="1" spans="11:16">
      <c r="K19" s="2" t="s">
        <v>30</v>
      </c>
      <c r="L19" s="3">
        <v>98</v>
      </c>
      <c r="M19" s="3">
        <v>97</v>
      </c>
      <c r="N19" s="3">
        <v>94</v>
      </c>
      <c r="O19" s="3">
        <f t="shared" si="0"/>
        <v>289</v>
      </c>
      <c r="P19" s="3">
        <f t="shared" si="1"/>
        <v>96.3333333333333</v>
      </c>
    </row>
    <row r="20" s="1" customFormat="1" spans="11:19">
      <c r="K20" s="2" t="s">
        <v>31</v>
      </c>
      <c r="L20" s="3">
        <v>106</v>
      </c>
      <c r="M20" s="3">
        <v>113</v>
      </c>
      <c r="N20" s="3">
        <v>108</v>
      </c>
      <c r="O20" s="3">
        <f t="shared" si="0"/>
        <v>327</v>
      </c>
      <c r="P20" s="3">
        <f t="shared" si="1"/>
        <v>109</v>
      </c>
      <c r="S20" s="9" t="s">
        <v>32</v>
      </c>
    </row>
    <row r="21" s="1" customFormat="1" spans="11:26">
      <c r="K21" s="2" t="s">
        <v>33</v>
      </c>
      <c r="L21" s="3">
        <v>97</v>
      </c>
      <c r="M21" s="3">
        <v>96</v>
      </c>
      <c r="N21" s="3">
        <v>109</v>
      </c>
      <c r="O21" s="3">
        <f t="shared" si="0"/>
        <v>302</v>
      </c>
      <c r="P21" s="3">
        <f t="shared" si="1"/>
        <v>100.666666666667</v>
      </c>
      <c r="S21" s="2" t="s">
        <v>34</v>
      </c>
      <c r="T21" s="2" t="s">
        <v>35</v>
      </c>
      <c r="U21" s="2" t="s">
        <v>36</v>
      </c>
      <c r="V21" s="2" t="s">
        <v>37</v>
      </c>
      <c r="W21" s="2" t="s">
        <v>38</v>
      </c>
      <c r="X21" s="2" t="s">
        <v>39</v>
      </c>
      <c r="Y21" s="2"/>
      <c r="Z21" s="2" t="s">
        <v>40</v>
      </c>
    </row>
    <row r="22" s="1" customFormat="1" spans="11:26">
      <c r="K22" s="2" t="s">
        <v>41</v>
      </c>
      <c r="L22" s="3">
        <v>94</v>
      </c>
      <c r="M22" s="3">
        <v>94</v>
      </c>
      <c r="N22" s="3">
        <v>91</v>
      </c>
      <c r="O22" s="3">
        <f t="shared" si="0"/>
        <v>279</v>
      </c>
      <c r="P22" s="3">
        <f t="shared" si="1"/>
        <v>93</v>
      </c>
      <c r="S22" s="2"/>
      <c r="T22" s="2"/>
      <c r="U22" s="2"/>
      <c r="V22" s="2"/>
      <c r="W22" s="2"/>
      <c r="X22" s="10">
        <v>0.05</v>
      </c>
      <c r="Y22" s="10">
        <v>0.01</v>
      </c>
      <c r="Z22" s="2"/>
    </row>
    <row r="23" s="1" customFormat="1" spans="11:26">
      <c r="K23" s="2" t="s">
        <v>42</v>
      </c>
      <c r="L23" s="3">
        <v>96</v>
      </c>
      <c r="M23" s="3">
        <v>94</v>
      </c>
      <c r="N23" s="3">
        <v>97</v>
      </c>
      <c r="O23" s="3">
        <f t="shared" si="0"/>
        <v>287</v>
      </c>
      <c r="P23" s="3">
        <f t="shared" si="1"/>
        <v>95.6666666666667</v>
      </c>
      <c r="S23" s="2" t="s">
        <v>2</v>
      </c>
      <c r="T23" s="2">
        <f>3-1</f>
        <v>2</v>
      </c>
      <c r="U23" s="5">
        <f>(SUMSQ(L32:N32)/25)-T17</f>
        <v>13.7600000000093</v>
      </c>
      <c r="V23" s="5">
        <f t="shared" ref="V23:V27" si="11">U23/T23</f>
        <v>6.88000000000466</v>
      </c>
      <c r="W23" s="5">
        <f t="shared" ref="W23:W26" si="12">V23/$V$27</f>
        <v>0.584592145015551</v>
      </c>
      <c r="X23" s="5">
        <v>3.1907273359285</v>
      </c>
      <c r="Y23" s="5">
        <v>5.07666380708612</v>
      </c>
      <c r="Z23" s="2" t="s">
        <v>50</v>
      </c>
    </row>
    <row r="24" s="1" customFormat="1" spans="11:26">
      <c r="K24" s="2" t="s">
        <v>44</v>
      </c>
      <c r="L24" s="3">
        <v>99</v>
      </c>
      <c r="M24" s="3">
        <v>99</v>
      </c>
      <c r="N24" s="3">
        <v>96</v>
      </c>
      <c r="O24" s="3">
        <f t="shared" si="0"/>
        <v>294</v>
      </c>
      <c r="P24" s="3">
        <f t="shared" si="1"/>
        <v>98</v>
      </c>
      <c r="S24" s="2" t="s">
        <v>45</v>
      </c>
      <c r="T24" s="2">
        <f>5-1</f>
        <v>4</v>
      </c>
      <c r="U24" s="5">
        <f>(SUMSQ(T13:X13)/15)-T17</f>
        <v>152.21333333326</v>
      </c>
      <c r="V24" s="5">
        <f t="shared" si="11"/>
        <v>38.0533333333151</v>
      </c>
      <c r="W24" s="5">
        <f t="shared" si="12"/>
        <v>3.23338368579933</v>
      </c>
      <c r="X24" s="5">
        <v>2.56524050847904</v>
      </c>
      <c r="Y24" s="5">
        <v>3.73741724260353</v>
      </c>
      <c r="Z24" s="2" t="s">
        <v>68</v>
      </c>
    </row>
    <row r="25" s="1" customFormat="1" spans="11:26">
      <c r="K25" s="2" t="s">
        <v>46</v>
      </c>
      <c r="L25" s="3">
        <v>99</v>
      </c>
      <c r="M25" s="3">
        <v>98</v>
      </c>
      <c r="N25" s="3">
        <v>97</v>
      </c>
      <c r="O25" s="3">
        <f t="shared" si="0"/>
        <v>294</v>
      </c>
      <c r="P25" s="3">
        <f t="shared" si="1"/>
        <v>98</v>
      </c>
      <c r="S25" s="2" t="s">
        <v>47</v>
      </c>
      <c r="T25" s="2">
        <f>5-1</f>
        <v>4</v>
      </c>
      <c r="U25" s="5">
        <f>(SUMSQ(Y8:Y12)/15)-T17</f>
        <v>423.146666666609</v>
      </c>
      <c r="V25" s="5">
        <f t="shared" si="11"/>
        <v>105.786666666652</v>
      </c>
      <c r="W25" s="5">
        <f t="shared" si="12"/>
        <v>8.98867069486359</v>
      </c>
      <c r="X25" s="5">
        <v>2.56524050847904</v>
      </c>
      <c r="Y25" s="5">
        <v>3.73741724260353</v>
      </c>
      <c r="Z25" s="2" t="s">
        <v>43</v>
      </c>
    </row>
    <row r="26" s="1" customFormat="1" spans="11:26">
      <c r="K26" s="2" t="s">
        <v>48</v>
      </c>
      <c r="L26" s="3">
        <v>97</v>
      </c>
      <c r="M26" s="3">
        <v>96</v>
      </c>
      <c r="N26" s="3">
        <v>99</v>
      </c>
      <c r="O26" s="3">
        <f t="shared" si="0"/>
        <v>292</v>
      </c>
      <c r="P26" s="3">
        <f t="shared" si="1"/>
        <v>97.3333333333333</v>
      </c>
      <c r="S26" s="2" t="s">
        <v>49</v>
      </c>
      <c r="T26" s="2">
        <f>(5-1)*(5-1)</f>
        <v>16</v>
      </c>
      <c r="U26" s="5">
        <f>(SUMSQ(T8:X12)/3)-T17-U24-U25</f>
        <v>264.053333333461</v>
      </c>
      <c r="V26" s="5">
        <f t="shared" si="11"/>
        <v>16.5033333333413</v>
      </c>
      <c r="W26" s="5">
        <f t="shared" si="12"/>
        <v>1.40228474320321</v>
      </c>
      <c r="X26" s="5">
        <v>1.85916701285117</v>
      </c>
      <c r="Y26" s="5">
        <v>2.39851571226643</v>
      </c>
      <c r="Z26" s="2" t="s">
        <v>50</v>
      </c>
    </row>
    <row r="27" s="1" customFormat="1" spans="11:26">
      <c r="K27" s="2" t="s">
        <v>51</v>
      </c>
      <c r="L27" s="3">
        <v>94</v>
      </c>
      <c r="M27" s="3">
        <v>91</v>
      </c>
      <c r="N27" s="3">
        <v>93</v>
      </c>
      <c r="O27" s="3">
        <f t="shared" si="0"/>
        <v>278</v>
      </c>
      <c r="P27" s="3">
        <f t="shared" si="1"/>
        <v>92.6666666666667</v>
      </c>
      <c r="S27" s="2" t="s">
        <v>52</v>
      </c>
      <c r="T27" s="2">
        <f>((5*5)-1)*(3-1)</f>
        <v>48</v>
      </c>
      <c r="U27" s="5">
        <f>T18-U23-U24-U25-U26</f>
        <v>564.906666666619</v>
      </c>
      <c r="V27" s="5">
        <f t="shared" si="11"/>
        <v>11.7688888888879</v>
      </c>
      <c r="W27" s="5"/>
      <c r="X27" s="5"/>
      <c r="Y27" s="5"/>
      <c r="Z27" s="4"/>
    </row>
    <row r="28" s="1" customFormat="1" spans="11:26">
      <c r="K28" s="2" t="s">
        <v>53</v>
      </c>
      <c r="L28" s="3">
        <v>97</v>
      </c>
      <c r="M28" s="3">
        <v>99</v>
      </c>
      <c r="N28" s="3">
        <v>95</v>
      </c>
      <c r="O28" s="3">
        <f t="shared" si="0"/>
        <v>291</v>
      </c>
      <c r="P28" s="3">
        <f t="shared" si="1"/>
        <v>97</v>
      </c>
      <c r="S28" s="2" t="s">
        <v>3</v>
      </c>
      <c r="T28" s="2">
        <f>(5*5*3)-1</f>
        <v>74</v>
      </c>
      <c r="U28" s="5">
        <f>T18</f>
        <v>1418.07999999996</v>
      </c>
      <c r="V28" s="5"/>
      <c r="W28" s="5"/>
      <c r="X28" s="5"/>
      <c r="Y28" s="5"/>
      <c r="Z28" s="4"/>
    </row>
    <row r="29" s="1" customFormat="1" spans="11:16">
      <c r="K29" s="2" t="s">
        <v>54</v>
      </c>
      <c r="L29" s="3">
        <v>104</v>
      </c>
      <c r="M29" s="3">
        <v>103</v>
      </c>
      <c r="N29" s="3">
        <v>100</v>
      </c>
      <c r="O29" s="3">
        <f t="shared" si="0"/>
        <v>307</v>
      </c>
      <c r="P29" s="3">
        <f t="shared" si="1"/>
        <v>102.333333333333</v>
      </c>
    </row>
    <row r="30" s="1" customFormat="1" spans="11:27">
      <c r="K30" s="2" t="s">
        <v>55</v>
      </c>
      <c r="L30" s="3">
        <v>100</v>
      </c>
      <c r="M30" s="3">
        <v>115</v>
      </c>
      <c r="N30" s="3">
        <v>92</v>
      </c>
      <c r="O30" s="3">
        <f t="shared" si="0"/>
        <v>307</v>
      </c>
      <c r="P30" s="3">
        <f t="shared" si="1"/>
        <v>102.333333333333</v>
      </c>
      <c r="Y30" s="14" t="s">
        <v>56</v>
      </c>
      <c r="Z30" s="15">
        <f>(SQRT(V27)/P32)*100</f>
        <v>3.50631788778088</v>
      </c>
      <c r="AA30" t="s">
        <v>57</v>
      </c>
    </row>
    <row r="31" s="1" customFormat="1" spans="11:19">
      <c r="K31" s="2" t="s">
        <v>58</v>
      </c>
      <c r="L31" s="3">
        <v>98</v>
      </c>
      <c r="M31" s="3">
        <v>104</v>
      </c>
      <c r="N31" s="3">
        <v>97</v>
      </c>
      <c r="O31" s="3">
        <f t="shared" si="0"/>
        <v>299</v>
      </c>
      <c r="P31" s="3">
        <f t="shared" si="1"/>
        <v>99.6666666666667</v>
      </c>
      <c r="S31" s="6" t="s">
        <v>59</v>
      </c>
    </row>
    <row r="32" s="1" customFormat="1" spans="11:20">
      <c r="K32" s="2" t="s">
        <v>3</v>
      </c>
      <c r="L32" s="3">
        <f t="shared" ref="L32:O32" si="13">SUM(L7:L31)</f>
        <v>2448</v>
      </c>
      <c r="M32" s="3">
        <f t="shared" si="13"/>
        <v>2458</v>
      </c>
      <c r="N32" s="3">
        <f t="shared" si="13"/>
        <v>2432</v>
      </c>
      <c r="O32" s="3">
        <f t="shared" si="13"/>
        <v>7338</v>
      </c>
      <c r="P32" s="4">
        <f>AVERAGE(P7:P31)</f>
        <v>97.84</v>
      </c>
      <c r="S32" s="6" t="s">
        <v>60</v>
      </c>
      <c r="T32" s="11">
        <f>SQRT(V27/15)</f>
        <v>0.885772314193961</v>
      </c>
    </row>
    <row r="33" s="1" customFormat="1" spans="20:23">
      <c r="T33" s="9">
        <v>2</v>
      </c>
      <c r="U33" s="9">
        <v>3</v>
      </c>
      <c r="V33" s="9">
        <v>4</v>
      </c>
      <c r="W33" s="9">
        <v>5</v>
      </c>
    </row>
    <row r="34" s="1" customFormat="1" spans="19:23">
      <c r="S34" s="1" t="s">
        <v>61</v>
      </c>
      <c r="T34" s="11">
        <v>2.843</v>
      </c>
      <c r="U34" s="11">
        <v>2.991</v>
      </c>
      <c r="V34" s="11">
        <v>3.087</v>
      </c>
      <c r="W34" s="11">
        <v>3.157</v>
      </c>
    </row>
    <row r="35" s="1" customFormat="1" spans="19:23">
      <c r="S35" s="1" t="s">
        <v>62</v>
      </c>
      <c r="T35" s="11">
        <f t="shared" ref="T35:W35" si="14">$T$32*T34</f>
        <v>2.51825068925343</v>
      </c>
      <c r="U35" s="11">
        <f t="shared" si="14"/>
        <v>2.64934499175414</v>
      </c>
      <c r="V35" s="11">
        <f t="shared" si="14"/>
        <v>2.73437913391676</v>
      </c>
      <c r="W35" s="11">
        <f t="shared" si="14"/>
        <v>2.79638319591034</v>
      </c>
    </row>
    <row r="37" s="1" customFormat="1" spans="19:22">
      <c r="S37" s="2" t="s">
        <v>1</v>
      </c>
      <c r="T37" s="2" t="s">
        <v>4</v>
      </c>
      <c r="U37" s="2" t="s">
        <v>63</v>
      </c>
      <c r="V37" s="1" t="s">
        <v>64</v>
      </c>
    </row>
    <row r="38" s="1" customFormat="1" spans="19:22">
      <c r="S38" s="2" t="s">
        <v>69</v>
      </c>
      <c r="T38" s="5"/>
      <c r="U38" s="2"/>
      <c r="V38" s="8"/>
    </row>
    <row r="39" s="1" customFormat="1" spans="19:22">
      <c r="S39" s="2" t="s">
        <v>8</v>
      </c>
      <c r="T39" s="5"/>
      <c r="U39" s="2"/>
      <c r="V39" s="8"/>
    </row>
    <row r="40" s="1" customFormat="1" spans="19:22">
      <c r="S40" s="2" t="s">
        <v>9</v>
      </c>
      <c r="T40" s="5"/>
      <c r="U40" s="2"/>
      <c r="V40" s="8"/>
    </row>
    <row r="41" s="1" customFormat="1" spans="19:21">
      <c r="S41" s="2" t="s">
        <v>10</v>
      </c>
      <c r="T41" s="5"/>
      <c r="U41" s="2"/>
    </row>
    <row r="42" s="1" customFormat="1" spans="19:22">
      <c r="S42" s="2" t="s">
        <v>11</v>
      </c>
      <c r="T42" s="5"/>
      <c r="U42" s="2"/>
      <c r="V42" s="8"/>
    </row>
    <row r="45" s="1" customFormat="1" spans="19:19">
      <c r="S45" s="6" t="s">
        <v>65</v>
      </c>
    </row>
    <row r="46" s="1" customFormat="1" spans="19:20">
      <c r="S46" s="6" t="s">
        <v>60</v>
      </c>
      <c r="T46" s="11">
        <f>SQRT(V27/15)</f>
        <v>0.885772314193961</v>
      </c>
    </row>
    <row r="47" s="1" customFormat="1" spans="20:23">
      <c r="T47" s="9">
        <v>2</v>
      </c>
      <c r="U47" s="9">
        <v>3</v>
      </c>
      <c r="V47" s="9">
        <v>4</v>
      </c>
      <c r="W47" s="9">
        <v>5</v>
      </c>
    </row>
    <row r="48" s="1" customFormat="1" spans="19:23">
      <c r="S48" s="1" t="s">
        <v>61</v>
      </c>
      <c r="T48" s="11">
        <v>2.843</v>
      </c>
      <c r="U48" s="11">
        <v>2.991</v>
      </c>
      <c r="V48" s="11">
        <v>3.087</v>
      </c>
      <c r="W48" s="11">
        <v>3.157</v>
      </c>
    </row>
    <row r="49" s="1" customFormat="1" spans="19:23">
      <c r="S49" s="1" t="s">
        <v>62</v>
      </c>
      <c r="T49" s="11">
        <f t="shared" ref="T49:W49" si="15">$T$32*T48</f>
        <v>2.51825068925343</v>
      </c>
      <c r="U49" s="11">
        <f t="shared" si="15"/>
        <v>2.64934499175414</v>
      </c>
      <c r="V49" s="11">
        <f t="shared" si="15"/>
        <v>2.73437913391676</v>
      </c>
      <c r="W49" s="11">
        <f t="shared" si="15"/>
        <v>2.79638319591034</v>
      </c>
    </row>
    <row r="51" s="1" customFormat="1" spans="19:22">
      <c r="S51" s="2" t="s">
        <v>1</v>
      </c>
      <c r="T51" s="2" t="s">
        <v>4</v>
      </c>
      <c r="U51" s="2" t="s">
        <v>63</v>
      </c>
      <c r="V51" s="1" t="s">
        <v>64</v>
      </c>
    </row>
    <row r="52" s="1" customFormat="1" spans="19:22">
      <c r="S52" s="2" t="s">
        <v>13</v>
      </c>
      <c r="T52" s="5"/>
      <c r="U52" s="2"/>
      <c r="V52" s="8"/>
    </row>
    <row r="53" s="1" customFormat="1" spans="19:22">
      <c r="S53" s="2" t="s">
        <v>70</v>
      </c>
      <c r="T53" s="5"/>
      <c r="U53" s="2"/>
      <c r="V53" s="8"/>
    </row>
    <row r="54" s="1" customFormat="1" spans="19:22">
      <c r="S54" s="2" t="s">
        <v>17</v>
      </c>
      <c r="T54" s="5"/>
      <c r="U54" s="2"/>
      <c r="V54" s="8"/>
    </row>
    <row r="55" s="1" customFormat="1" spans="19:22">
      <c r="S55" s="2" t="s">
        <v>19</v>
      </c>
      <c r="T55" s="5"/>
      <c r="U55" s="2"/>
      <c r="V55" s="8"/>
    </row>
    <row r="56" s="1" customFormat="1" spans="19:22">
      <c r="S56" s="2" t="s">
        <v>21</v>
      </c>
      <c r="T56" s="5"/>
      <c r="U56" s="2"/>
      <c r="V56" s="8"/>
    </row>
    <row r="58" s="1" customFormat="1" spans="19:19">
      <c r="S58" s="12" t="s">
        <v>71</v>
      </c>
    </row>
    <row r="59" s="1" customFormat="1" spans="19:20">
      <c r="S59" s="6" t="s">
        <v>60</v>
      </c>
      <c r="T59" s="13">
        <f>SQRT(V27/3)</f>
        <v>1.980647107125</v>
      </c>
    </row>
    <row r="60" s="1" customFormat="1" spans="20:38">
      <c r="T60" s="9">
        <v>2</v>
      </c>
      <c r="U60" s="9">
        <v>3</v>
      </c>
      <c r="V60" s="9">
        <v>4</v>
      </c>
      <c r="W60" s="9">
        <v>5</v>
      </c>
      <c r="X60" s="9">
        <v>6</v>
      </c>
      <c r="Y60" s="9">
        <v>7</v>
      </c>
      <c r="Z60" s="9">
        <v>8</v>
      </c>
      <c r="AA60" s="9">
        <v>9</v>
      </c>
      <c r="AB60" s="9">
        <v>10</v>
      </c>
      <c r="AC60" s="9">
        <v>11</v>
      </c>
      <c r="AD60" s="9">
        <v>12</v>
      </c>
      <c r="AE60" s="9">
        <v>13</v>
      </c>
      <c r="AF60" s="9">
        <v>14</v>
      </c>
      <c r="AG60" s="9">
        <v>15</v>
      </c>
      <c r="AH60" s="9">
        <v>16</v>
      </c>
      <c r="AI60" s="9">
        <v>17</v>
      </c>
      <c r="AJ60" s="9">
        <v>18</v>
      </c>
      <c r="AK60" s="9">
        <v>19</v>
      </c>
      <c r="AL60" s="9">
        <v>20</v>
      </c>
    </row>
    <row r="61" s="1" customFormat="1" spans="19:38">
      <c r="S61" s="12" t="s">
        <v>61</v>
      </c>
      <c r="T61" s="9">
        <v>2.843</v>
      </c>
      <c r="U61" s="9">
        <v>2.991</v>
      </c>
      <c r="V61" s="9">
        <v>3.087</v>
      </c>
      <c r="W61" s="9">
        <v>3.157</v>
      </c>
      <c r="X61" s="9">
        <v>3.211</v>
      </c>
      <c r="Y61" s="9">
        <v>3.253</v>
      </c>
      <c r="Z61" s="9">
        <v>3.288</v>
      </c>
      <c r="AA61" s="9">
        <v>3.318</v>
      </c>
      <c r="AB61" s="9">
        <v>3.342</v>
      </c>
      <c r="AC61" s="9">
        <v>3.363</v>
      </c>
      <c r="AD61" s="9">
        <v>3.382</v>
      </c>
      <c r="AE61" s="9">
        <v>3.398</v>
      </c>
      <c r="AF61" s="9">
        <v>3.412</v>
      </c>
      <c r="AG61" s="9">
        <v>3.424</v>
      </c>
      <c r="AH61" s="9">
        <v>3.435</v>
      </c>
      <c r="AI61" s="9">
        <v>3.445</v>
      </c>
      <c r="AJ61" s="9">
        <v>3.453</v>
      </c>
      <c r="AK61" s="9">
        <v>3.461</v>
      </c>
      <c r="AL61" s="9">
        <v>3.468</v>
      </c>
    </row>
    <row r="62" s="1" customFormat="1" spans="19:38">
      <c r="S62" s="12" t="s">
        <v>62</v>
      </c>
      <c r="T62" s="13">
        <f t="shared" ref="T62:AL62" si="16">$T$59*T61</f>
        <v>5.63097972555637</v>
      </c>
      <c r="U62" s="13">
        <f t="shared" si="16"/>
        <v>5.92411549741087</v>
      </c>
      <c r="V62" s="13">
        <f t="shared" si="16"/>
        <v>6.11425761969487</v>
      </c>
      <c r="W62" s="13">
        <f t="shared" si="16"/>
        <v>6.25290291719362</v>
      </c>
      <c r="X62" s="13">
        <f t="shared" si="16"/>
        <v>6.35985786097837</v>
      </c>
      <c r="Y62" s="13">
        <f t="shared" si="16"/>
        <v>6.44304503947762</v>
      </c>
      <c r="Z62" s="13">
        <f t="shared" si="16"/>
        <v>6.512367688227</v>
      </c>
      <c r="AA62" s="13">
        <f t="shared" si="16"/>
        <v>6.57178710144075</v>
      </c>
      <c r="AB62" s="13">
        <f t="shared" si="16"/>
        <v>6.61932263201175</v>
      </c>
      <c r="AC62" s="13">
        <f t="shared" si="16"/>
        <v>6.66091622126137</v>
      </c>
      <c r="AD62" s="13">
        <f t="shared" si="16"/>
        <v>6.69854851629675</v>
      </c>
      <c r="AE62" s="13">
        <f t="shared" si="16"/>
        <v>6.73023887001075</v>
      </c>
      <c r="AF62" s="13">
        <f t="shared" si="16"/>
        <v>6.7579679295105</v>
      </c>
      <c r="AG62" s="13">
        <f t="shared" si="16"/>
        <v>6.781735694796</v>
      </c>
      <c r="AH62" s="13">
        <f t="shared" si="16"/>
        <v>6.80352281297437</v>
      </c>
      <c r="AI62" s="13">
        <f t="shared" si="16"/>
        <v>6.82332928404562</v>
      </c>
      <c r="AJ62" s="13">
        <f t="shared" si="16"/>
        <v>6.83917446090262</v>
      </c>
      <c r="AK62" s="13">
        <f t="shared" si="16"/>
        <v>6.85501963775962</v>
      </c>
      <c r="AL62" s="13">
        <f t="shared" si="16"/>
        <v>6.8688841675095</v>
      </c>
    </row>
    <row r="64" s="1" customFormat="1" spans="19:22">
      <c r="S64" s="2" t="s">
        <v>1</v>
      </c>
      <c r="T64" s="2" t="s">
        <v>4</v>
      </c>
      <c r="U64" s="2" t="s">
        <v>63</v>
      </c>
      <c r="V64" s="1" t="s">
        <v>64</v>
      </c>
    </row>
    <row r="65" s="1" customFormat="1" spans="19:22">
      <c r="S65" s="2" t="s">
        <v>6</v>
      </c>
      <c r="T65" s="3"/>
      <c r="U65" s="2"/>
      <c r="V65" s="8"/>
    </row>
    <row r="66" s="1" customFormat="1" spans="19:22">
      <c r="S66" s="2" t="s">
        <v>12</v>
      </c>
      <c r="T66" s="3"/>
      <c r="U66" s="2"/>
      <c r="V66" s="11"/>
    </row>
    <row r="67" s="1" customFormat="1" spans="19:21">
      <c r="S67" s="2" t="s">
        <v>14</v>
      </c>
      <c r="T67" s="3"/>
      <c r="U67" s="2"/>
    </row>
    <row r="68" s="1" customFormat="1" spans="19:21">
      <c r="S68" s="2" t="s">
        <v>16</v>
      </c>
      <c r="T68" s="3"/>
      <c r="U68" s="2"/>
    </row>
    <row r="69" s="1" customFormat="1" spans="19:22">
      <c r="S69" s="2" t="s">
        <v>18</v>
      </c>
      <c r="T69" s="3"/>
      <c r="U69" s="2"/>
      <c r="V69" s="13"/>
    </row>
    <row r="70" s="1" customFormat="1" spans="19:21">
      <c r="S70" s="2" t="s">
        <v>20</v>
      </c>
      <c r="T70" s="3"/>
      <c r="U70" s="2"/>
    </row>
    <row r="71" s="1" customFormat="1" spans="19:21">
      <c r="S71" s="2" t="s">
        <v>22</v>
      </c>
      <c r="T71" s="3"/>
      <c r="U71" s="2"/>
    </row>
    <row r="72" s="1" customFormat="1" spans="19:22">
      <c r="S72" s="2" t="s">
        <v>23</v>
      </c>
      <c r="T72" s="3"/>
      <c r="U72" s="2"/>
      <c r="V72" s="16"/>
    </row>
    <row r="73" s="1" customFormat="1" spans="19:21">
      <c r="S73" s="2" t="s">
        <v>24</v>
      </c>
      <c r="T73" s="3"/>
      <c r="U73" s="2"/>
    </row>
    <row r="74" s="1" customFormat="1" spans="19:22">
      <c r="S74" s="2" t="s">
        <v>25</v>
      </c>
      <c r="T74" s="3"/>
      <c r="U74" s="2"/>
      <c r="V74" s="8"/>
    </row>
    <row r="75" s="1" customFormat="1" spans="19:21">
      <c r="S75" s="2" t="s">
        <v>26</v>
      </c>
      <c r="T75" s="3"/>
      <c r="U75" s="2"/>
    </row>
    <row r="76" s="1" customFormat="1" spans="19:21">
      <c r="S76" s="2" t="s">
        <v>28</v>
      </c>
      <c r="T76" s="3"/>
      <c r="U76" s="2"/>
    </row>
    <row r="77" s="1" customFormat="1" spans="19:21">
      <c r="S77" s="2" t="s">
        <v>30</v>
      </c>
      <c r="T77" s="3"/>
      <c r="U77" s="2"/>
    </row>
    <row r="78" s="1" customFormat="1" spans="19:21">
      <c r="S78" s="2" t="s">
        <v>31</v>
      </c>
      <c r="T78" s="3"/>
      <c r="U78" s="2"/>
    </row>
    <row r="79" s="1" customFormat="1" spans="19:21">
      <c r="S79" s="2" t="s">
        <v>33</v>
      </c>
      <c r="T79" s="3"/>
      <c r="U79" s="2"/>
    </row>
    <row r="80" s="1" customFormat="1" spans="19:21">
      <c r="S80" s="2" t="s">
        <v>41</v>
      </c>
      <c r="T80" s="3"/>
      <c r="U80" s="2"/>
    </row>
    <row r="81" s="1" customFormat="1" spans="19:21">
      <c r="S81" s="2" t="s">
        <v>42</v>
      </c>
      <c r="T81" s="3"/>
      <c r="U81" s="2"/>
    </row>
    <row r="82" s="1" customFormat="1" spans="19:21">
      <c r="S82" s="2" t="s">
        <v>44</v>
      </c>
      <c r="T82" s="3"/>
      <c r="U82" s="2"/>
    </row>
    <row r="83" s="1" customFormat="1" spans="19:21">
      <c r="S83" s="2" t="s">
        <v>46</v>
      </c>
      <c r="T83" s="3"/>
      <c r="U83" s="2"/>
    </row>
    <row r="84" s="1" customFormat="1" spans="19:21">
      <c r="S84" s="2" t="s">
        <v>48</v>
      </c>
      <c r="T84" s="3"/>
      <c r="U84" s="2"/>
    </row>
    <row r="85" s="1" customFormat="1" spans="19:21">
      <c r="S85" s="2" t="s">
        <v>51</v>
      </c>
      <c r="T85" s="3"/>
      <c r="U85" s="2"/>
    </row>
    <row r="86" s="1" customFormat="1" spans="19:21">
      <c r="S86" s="2" t="s">
        <v>53</v>
      </c>
      <c r="T86" s="3"/>
      <c r="U86" s="2"/>
    </row>
    <row r="87" s="1" customFormat="1" spans="19:22">
      <c r="S87" s="2" t="s">
        <v>54</v>
      </c>
      <c r="T87" s="3"/>
      <c r="U87" s="2"/>
      <c r="V87" s="16"/>
    </row>
    <row r="88" s="1" customFormat="1" spans="19:21">
      <c r="S88" s="2" t="s">
        <v>55</v>
      </c>
      <c r="T88" s="3"/>
      <c r="U88" s="2"/>
    </row>
    <row r="89" s="1" customFormat="1" spans="19:21">
      <c r="S89" s="2" t="s">
        <v>58</v>
      </c>
      <c r="T89" s="3"/>
      <c r="U89" s="2"/>
    </row>
  </sheetData>
  <sortState ref="S38:V42">
    <sortCondition ref="T38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90" zoomScaleNormal="90" topLeftCell="F14" workbookViewId="0">
      <selection activeCell="L7" sqref="L7:N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6</v>
      </c>
      <c r="L7" s="3">
        <v>98</v>
      </c>
      <c r="M7" s="3">
        <v>102</v>
      </c>
      <c r="N7" s="3">
        <v>103</v>
      </c>
      <c r="O7" s="3">
        <f t="shared" ref="O7:O31" si="0">SUM(L7:N7)</f>
        <v>303</v>
      </c>
      <c r="P7" s="3">
        <f t="shared" ref="P7:P31" si="1">AVERAGE(L7:N7)</f>
        <v>101</v>
      </c>
      <c r="S7" s="2"/>
      <c r="T7" s="2" t="s">
        <v>7</v>
      </c>
      <c r="U7" s="2" t="s">
        <v>8</v>
      </c>
      <c r="V7" s="2" t="s">
        <v>9</v>
      </c>
      <c r="W7" s="2" t="s">
        <v>10</v>
      </c>
      <c r="X7" s="2" t="s">
        <v>11</v>
      </c>
      <c r="Y7" s="2" t="s">
        <v>3</v>
      </c>
      <c r="Z7" s="2" t="s">
        <v>4</v>
      </c>
    </row>
    <row r="8" s="1" customFormat="1" spans="11:26">
      <c r="K8" s="2" t="s">
        <v>12</v>
      </c>
      <c r="L8" s="3">
        <v>112</v>
      </c>
      <c r="M8" s="3">
        <v>107</v>
      </c>
      <c r="N8" s="3">
        <v>108</v>
      </c>
      <c r="O8" s="3">
        <f t="shared" si="0"/>
        <v>327</v>
      </c>
      <c r="P8" s="3">
        <f t="shared" si="1"/>
        <v>109</v>
      </c>
      <c r="S8" s="2" t="s">
        <v>13</v>
      </c>
      <c r="T8" s="3">
        <f t="shared" ref="T8:T12" si="2">O7</f>
        <v>303</v>
      </c>
      <c r="U8" s="3">
        <f t="shared" ref="U8:U12" si="3">O12</f>
        <v>327</v>
      </c>
      <c r="V8" s="3">
        <f t="shared" ref="V8:V12" si="4">O17</f>
        <v>326</v>
      </c>
      <c r="W8" s="3">
        <f t="shared" ref="W8:W12" si="5">O22</f>
        <v>321</v>
      </c>
      <c r="X8" s="3">
        <f>O27</f>
        <v>305</v>
      </c>
      <c r="Y8" s="3">
        <f t="shared" ref="Y8:Y12" si="6">SUM(T8:X8)</f>
        <v>1582</v>
      </c>
      <c r="Z8" s="5">
        <f t="shared" ref="Z8:Z12" si="7">Y8/15</f>
        <v>105.466666666667</v>
      </c>
    </row>
    <row r="9" s="1" customFormat="1" spans="11:26">
      <c r="K9" s="2" t="s">
        <v>14</v>
      </c>
      <c r="L9" s="3">
        <v>129</v>
      </c>
      <c r="M9" s="3">
        <v>104</v>
      </c>
      <c r="N9" s="3">
        <v>102</v>
      </c>
      <c r="O9" s="3">
        <f t="shared" si="0"/>
        <v>335</v>
      </c>
      <c r="P9" s="3">
        <f t="shared" si="1"/>
        <v>111.666666666667</v>
      </c>
      <c r="S9" s="2" t="s">
        <v>15</v>
      </c>
      <c r="T9" s="3">
        <f t="shared" si="2"/>
        <v>327</v>
      </c>
      <c r="U9" s="3">
        <f t="shared" si="3"/>
        <v>328</v>
      </c>
      <c r="V9" s="3">
        <f t="shared" si="4"/>
        <v>334</v>
      </c>
      <c r="W9" s="3">
        <f t="shared" si="5"/>
        <v>327</v>
      </c>
      <c r="X9" s="3">
        <f t="shared" ref="X8:X12" si="8">O28</f>
        <v>328</v>
      </c>
      <c r="Y9" s="3">
        <f t="shared" si="6"/>
        <v>1644</v>
      </c>
      <c r="Z9" s="5">
        <f t="shared" si="7"/>
        <v>109.6</v>
      </c>
    </row>
    <row r="10" s="1" customFormat="1" spans="11:26">
      <c r="K10" s="2" t="s">
        <v>16</v>
      </c>
      <c r="L10" s="3">
        <v>110</v>
      </c>
      <c r="M10" s="3">
        <v>123</v>
      </c>
      <c r="N10" s="3">
        <v>105</v>
      </c>
      <c r="O10" s="3">
        <f t="shared" si="0"/>
        <v>338</v>
      </c>
      <c r="P10" s="3">
        <f t="shared" si="1"/>
        <v>112.666666666667</v>
      </c>
      <c r="S10" s="2" t="s">
        <v>17</v>
      </c>
      <c r="T10" s="3">
        <f t="shared" si="2"/>
        <v>335</v>
      </c>
      <c r="U10" s="3">
        <f t="shared" si="3"/>
        <v>340</v>
      </c>
      <c r="V10" s="3">
        <f t="shared" si="4"/>
        <v>347</v>
      </c>
      <c r="W10" s="3">
        <f t="shared" si="5"/>
        <v>348</v>
      </c>
      <c r="X10" s="3">
        <f t="shared" si="8"/>
        <v>331</v>
      </c>
      <c r="Y10" s="3">
        <f t="shared" si="6"/>
        <v>1701</v>
      </c>
      <c r="Z10" s="5">
        <f t="shared" si="7"/>
        <v>113.4</v>
      </c>
    </row>
    <row r="11" s="1" customFormat="1" spans="11:26">
      <c r="K11" s="2" t="s">
        <v>18</v>
      </c>
      <c r="L11" s="3">
        <v>126</v>
      </c>
      <c r="M11" s="3">
        <v>107</v>
      </c>
      <c r="N11" s="3">
        <v>109</v>
      </c>
      <c r="O11" s="3">
        <f t="shared" si="0"/>
        <v>342</v>
      </c>
      <c r="P11" s="3">
        <f t="shared" si="1"/>
        <v>114</v>
      </c>
      <c r="S11" s="2" t="s">
        <v>19</v>
      </c>
      <c r="T11" s="3">
        <f t="shared" si="2"/>
        <v>338</v>
      </c>
      <c r="U11" s="3">
        <f t="shared" si="3"/>
        <v>333</v>
      </c>
      <c r="V11" s="3">
        <f t="shared" si="4"/>
        <v>398</v>
      </c>
      <c r="W11" s="3">
        <f t="shared" si="5"/>
        <v>356</v>
      </c>
      <c r="X11" s="3">
        <f t="shared" si="8"/>
        <v>349</v>
      </c>
      <c r="Y11" s="3">
        <f t="shared" si="6"/>
        <v>1774</v>
      </c>
      <c r="Z11" s="5">
        <f t="shared" si="7"/>
        <v>118.266666666667</v>
      </c>
    </row>
    <row r="12" s="1" customFormat="1" spans="11:26">
      <c r="K12" s="2" t="s">
        <v>20</v>
      </c>
      <c r="L12" s="3">
        <v>114</v>
      </c>
      <c r="M12" s="3">
        <v>111</v>
      </c>
      <c r="N12" s="3">
        <v>102</v>
      </c>
      <c r="O12" s="3">
        <f t="shared" si="0"/>
        <v>327</v>
      </c>
      <c r="P12" s="3">
        <f t="shared" si="1"/>
        <v>109</v>
      </c>
      <c r="S12" s="2" t="s">
        <v>21</v>
      </c>
      <c r="T12" s="3">
        <f t="shared" si="2"/>
        <v>342</v>
      </c>
      <c r="U12" s="3">
        <f t="shared" si="3"/>
        <v>342</v>
      </c>
      <c r="V12" s="3">
        <f t="shared" si="4"/>
        <v>371</v>
      </c>
      <c r="W12" s="3">
        <f t="shared" si="5"/>
        <v>335</v>
      </c>
      <c r="X12" s="3">
        <f t="shared" si="8"/>
        <v>353</v>
      </c>
      <c r="Y12" s="3">
        <f t="shared" si="6"/>
        <v>1743</v>
      </c>
      <c r="Z12" s="5">
        <f t="shared" si="7"/>
        <v>116.2</v>
      </c>
    </row>
    <row r="13" s="1" customFormat="1" spans="11:26">
      <c r="K13" s="2" t="s">
        <v>22</v>
      </c>
      <c r="L13" s="3">
        <v>118</v>
      </c>
      <c r="M13" s="3">
        <v>104</v>
      </c>
      <c r="N13" s="3">
        <v>106</v>
      </c>
      <c r="O13" s="3">
        <f t="shared" si="0"/>
        <v>328</v>
      </c>
      <c r="P13" s="3">
        <f t="shared" si="1"/>
        <v>109.333333333333</v>
      </c>
      <c r="S13" s="2" t="s">
        <v>3</v>
      </c>
      <c r="T13" s="3">
        <f t="shared" ref="T13:Y13" si="9">SUM(T8:T12)</f>
        <v>1645</v>
      </c>
      <c r="U13" s="3">
        <f t="shared" si="9"/>
        <v>1670</v>
      </c>
      <c r="V13" s="3">
        <f t="shared" si="9"/>
        <v>1776</v>
      </c>
      <c r="W13" s="3">
        <f t="shared" si="9"/>
        <v>1687</v>
      </c>
      <c r="X13" s="3">
        <f t="shared" si="9"/>
        <v>1666</v>
      </c>
      <c r="Y13" s="3">
        <f t="shared" si="9"/>
        <v>8444</v>
      </c>
      <c r="Z13" s="2"/>
    </row>
    <row r="14" s="1" customFormat="1" spans="11:26">
      <c r="K14" s="2" t="s">
        <v>23</v>
      </c>
      <c r="L14" s="3">
        <v>117</v>
      </c>
      <c r="M14" s="3">
        <v>104</v>
      </c>
      <c r="N14" s="3">
        <v>119</v>
      </c>
      <c r="O14" s="3">
        <f t="shared" si="0"/>
        <v>340</v>
      </c>
      <c r="P14" s="3">
        <f t="shared" si="1"/>
        <v>113.333333333333</v>
      </c>
      <c r="S14" s="2" t="s">
        <v>4</v>
      </c>
      <c r="T14" s="5">
        <f t="shared" ref="T14:X14" si="10">T13/15</f>
        <v>109.666666666667</v>
      </c>
      <c r="U14" s="5">
        <f t="shared" si="10"/>
        <v>111.333333333333</v>
      </c>
      <c r="V14" s="5">
        <f t="shared" si="10"/>
        <v>118.4</v>
      </c>
      <c r="W14" s="5">
        <f t="shared" si="10"/>
        <v>112.466666666667</v>
      </c>
      <c r="X14" s="5">
        <f t="shared" si="10"/>
        <v>111.066666666667</v>
      </c>
      <c r="Y14" s="2"/>
      <c r="Z14" s="2"/>
    </row>
    <row r="15" s="1" customFormat="1" spans="11:16">
      <c r="K15" s="2" t="s">
        <v>24</v>
      </c>
      <c r="L15" s="3">
        <v>118</v>
      </c>
      <c r="M15" s="3">
        <v>111</v>
      </c>
      <c r="N15" s="3">
        <v>104</v>
      </c>
      <c r="O15" s="3">
        <f t="shared" si="0"/>
        <v>333</v>
      </c>
      <c r="P15" s="3">
        <f t="shared" si="1"/>
        <v>111</v>
      </c>
    </row>
    <row r="16" s="1" customFormat="1" spans="11:16">
      <c r="K16" s="2" t="s">
        <v>25</v>
      </c>
      <c r="L16" s="3">
        <v>118</v>
      </c>
      <c r="M16" s="3">
        <v>118</v>
      </c>
      <c r="N16" s="3">
        <v>106</v>
      </c>
      <c r="O16" s="3">
        <f t="shared" si="0"/>
        <v>342</v>
      </c>
      <c r="P16" s="3">
        <f t="shared" si="1"/>
        <v>114</v>
      </c>
    </row>
    <row r="17" s="1" customFormat="1" spans="11:20">
      <c r="K17" s="2" t="s">
        <v>26</v>
      </c>
      <c r="L17" s="3">
        <v>114</v>
      </c>
      <c r="M17" s="3">
        <v>112</v>
      </c>
      <c r="N17" s="3">
        <v>100</v>
      </c>
      <c r="O17" s="3">
        <f t="shared" si="0"/>
        <v>326</v>
      </c>
      <c r="P17" s="3">
        <f t="shared" si="1"/>
        <v>108.666666666667</v>
      </c>
      <c r="S17" s="6" t="s">
        <v>27</v>
      </c>
      <c r="T17" s="8">
        <f>O32^2/(5*5*3)</f>
        <v>950681.813333333</v>
      </c>
    </row>
    <row r="18" s="1" customFormat="1" spans="11:20">
      <c r="K18" s="2" t="s">
        <v>28</v>
      </c>
      <c r="L18" s="3">
        <v>128</v>
      </c>
      <c r="M18" s="3">
        <v>107</v>
      </c>
      <c r="N18" s="3">
        <v>99</v>
      </c>
      <c r="O18" s="3">
        <f t="shared" si="0"/>
        <v>334</v>
      </c>
      <c r="P18" s="3">
        <f t="shared" si="1"/>
        <v>111.333333333333</v>
      </c>
      <c r="S18" s="6" t="s">
        <v>29</v>
      </c>
      <c r="T18" s="8">
        <f>SUMSQ(L7:N31)-T17</f>
        <v>6356.18666666665</v>
      </c>
    </row>
    <row r="19" s="1" customFormat="1" spans="11:16">
      <c r="K19" s="2" t="s">
        <v>30</v>
      </c>
      <c r="L19" s="3">
        <v>109</v>
      </c>
      <c r="M19" s="3">
        <v>123</v>
      </c>
      <c r="N19" s="3">
        <v>115</v>
      </c>
      <c r="O19" s="3">
        <f t="shared" si="0"/>
        <v>347</v>
      </c>
      <c r="P19" s="3">
        <f t="shared" si="1"/>
        <v>115.666666666667</v>
      </c>
    </row>
    <row r="20" s="1" customFormat="1" spans="11:19">
      <c r="K20" s="2" t="s">
        <v>31</v>
      </c>
      <c r="L20" s="3">
        <v>129</v>
      </c>
      <c r="M20" s="3">
        <v>134</v>
      </c>
      <c r="N20" s="3">
        <v>135</v>
      </c>
      <c r="O20" s="3">
        <f t="shared" si="0"/>
        <v>398</v>
      </c>
      <c r="P20" s="3">
        <f t="shared" si="1"/>
        <v>132.666666666667</v>
      </c>
      <c r="S20" s="9" t="s">
        <v>32</v>
      </c>
    </row>
    <row r="21" s="1" customFormat="1" spans="11:26">
      <c r="K21" s="2" t="s">
        <v>33</v>
      </c>
      <c r="L21" s="3">
        <v>127</v>
      </c>
      <c r="M21" s="3">
        <v>128</v>
      </c>
      <c r="N21" s="3">
        <v>116</v>
      </c>
      <c r="O21" s="3">
        <f t="shared" si="0"/>
        <v>371</v>
      </c>
      <c r="P21" s="3">
        <f t="shared" si="1"/>
        <v>123.666666666667</v>
      </c>
      <c r="S21" s="2" t="s">
        <v>34</v>
      </c>
      <c r="T21" s="2" t="s">
        <v>35</v>
      </c>
      <c r="U21" s="2" t="s">
        <v>36</v>
      </c>
      <c r="V21" s="2" t="s">
        <v>37</v>
      </c>
      <c r="W21" s="2" t="s">
        <v>38</v>
      </c>
      <c r="X21" s="2" t="s">
        <v>39</v>
      </c>
      <c r="Y21" s="2"/>
      <c r="Z21" s="2" t="s">
        <v>40</v>
      </c>
    </row>
    <row r="22" s="1" customFormat="1" spans="11:26">
      <c r="K22" s="2" t="s">
        <v>41</v>
      </c>
      <c r="L22" s="3">
        <v>103</v>
      </c>
      <c r="M22" s="3">
        <v>101</v>
      </c>
      <c r="N22" s="3">
        <v>117</v>
      </c>
      <c r="O22" s="3">
        <f t="shared" si="0"/>
        <v>321</v>
      </c>
      <c r="P22" s="3">
        <f t="shared" si="1"/>
        <v>107</v>
      </c>
      <c r="S22" s="2"/>
      <c r="T22" s="2"/>
      <c r="U22" s="2"/>
      <c r="V22" s="2"/>
      <c r="W22" s="2"/>
      <c r="X22" s="10">
        <v>0.05</v>
      </c>
      <c r="Y22" s="10">
        <v>0.01</v>
      </c>
      <c r="Z22" s="2"/>
    </row>
    <row r="23" s="1" customFormat="1" spans="11:26">
      <c r="K23" s="2" t="s">
        <v>42</v>
      </c>
      <c r="L23" s="3">
        <v>106</v>
      </c>
      <c r="M23" s="3">
        <v>105</v>
      </c>
      <c r="N23" s="3">
        <v>116</v>
      </c>
      <c r="O23" s="3">
        <f t="shared" si="0"/>
        <v>327</v>
      </c>
      <c r="P23" s="3">
        <f t="shared" si="1"/>
        <v>109</v>
      </c>
      <c r="S23" s="2" t="s">
        <v>2</v>
      </c>
      <c r="T23" s="2">
        <f>3-1</f>
        <v>2</v>
      </c>
      <c r="U23" s="5">
        <f>(SUMSQ(L32:N32)/25)-T17</f>
        <v>333.946666666656</v>
      </c>
      <c r="V23" s="5">
        <f t="shared" ref="V23:V27" si="11">U23/T23</f>
        <v>166.973333333328</v>
      </c>
      <c r="W23" s="5">
        <f t="shared" ref="W23:W26" si="12">V23/$V$27</f>
        <v>2.64973948001792</v>
      </c>
      <c r="X23" s="5">
        <v>3.1907273359285</v>
      </c>
      <c r="Y23" s="5">
        <v>5.07666380708612</v>
      </c>
      <c r="Z23" s="2" t="s">
        <v>50</v>
      </c>
    </row>
    <row r="24" s="1" customFormat="1" spans="11:26">
      <c r="K24" s="2" t="s">
        <v>44</v>
      </c>
      <c r="L24" s="3">
        <v>121</v>
      </c>
      <c r="M24" s="3">
        <v>114</v>
      </c>
      <c r="N24" s="3">
        <v>113</v>
      </c>
      <c r="O24" s="3">
        <f t="shared" si="0"/>
        <v>348</v>
      </c>
      <c r="P24" s="3">
        <f t="shared" si="1"/>
        <v>116</v>
      </c>
      <c r="S24" s="2" t="s">
        <v>45</v>
      </c>
      <c r="T24" s="2">
        <f>5-1</f>
        <v>4</v>
      </c>
      <c r="U24" s="5">
        <f>(SUMSQ(T13:X13)/15)-T17</f>
        <v>693.253333333298</v>
      </c>
      <c r="V24" s="5">
        <f t="shared" si="11"/>
        <v>173.313333333324</v>
      </c>
      <c r="W24" s="5">
        <f t="shared" si="12"/>
        <v>2.75035044566097</v>
      </c>
      <c r="X24" s="5">
        <v>2.56524050847904</v>
      </c>
      <c r="Y24" s="5">
        <v>3.73741724260353</v>
      </c>
      <c r="Z24" s="2" t="s">
        <v>68</v>
      </c>
    </row>
    <row r="25" s="1" customFormat="1" spans="11:26">
      <c r="K25" s="2" t="s">
        <v>46</v>
      </c>
      <c r="L25" s="3">
        <v>130</v>
      </c>
      <c r="M25" s="3">
        <v>104</v>
      </c>
      <c r="N25" s="3">
        <v>122</v>
      </c>
      <c r="O25" s="3">
        <f t="shared" si="0"/>
        <v>356</v>
      </c>
      <c r="P25" s="3">
        <f t="shared" si="1"/>
        <v>118.666666666667</v>
      </c>
      <c r="S25" s="2" t="s">
        <v>47</v>
      </c>
      <c r="T25" s="2">
        <f>5-1</f>
        <v>4</v>
      </c>
      <c r="U25" s="5">
        <f>(SUMSQ(Y8:Y12)/15)-T17</f>
        <v>1583.91999999993</v>
      </c>
      <c r="V25" s="5">
        <f t="shared" si="11"/>
        <v>395.979999999981</v>
      </c>
      <c r="W25" s="5">
        <f t="shared" si="12"/>
        <v>6.28390065857312</v>
      </c>
      <c r="X25" s="5">
        <v>2.56524050847904</v>
      </c>
      <c r="Y25" s="5">
        <v>3.73741724260353</v>
      </c>
      <c r="Z25" s="2" t="s">
        <v>43</v>
      </c>
    </row>
    <row r="26" s="1" customFormat="1" spans="11:26">
      <c r="K26" s="2" t="s">
        <v>48</v>
      </c>
      <c r="L26" s="3">
        <v>105</v>
      </c>
      <c r="M26" s="3">
        <v>117</v>
      </c>
      <c r="N26" s="3">
        <v>113</v>
      </c>
      <c r="O26" s="3">
        <f t="shared" si="0"/>
        <v>335</v>
      </c>
      <c r="P26" s="3">
        <f t="shared" si="1"/>
        <v>111.666666666667</v>
      </c>
      <c r="S26" s="2" t="s">
        <v>49</v>
      </c>
      <c r="T26" s="2">
        <f>(5-1)*(5-1)</f>
        <v>16</v>
      </c>
      <c r="U26" s="5">
        <f>(SUMSQ(T8:X12)/3)-T17-U24-U25</f>
        <v>720.346666666796</v>
      </c>
      <c r="V26" s="5">
        <f t="shared" si="11"/>
        <v>45.0216666666747</v>
      </c>
      <c r="W26" s="5">
        <f t="shared" si="12"/>
        <v>0.714459520220188</v>
      </c>
      <c r="X26" s="5">
        <v>1.85916701285117</v>
      </c>
      <c r="Y26" s="5">
        <v>2.39851571226643</v>
      </c>
      <c r="Z26" s="2" t="s">
        <v>50</v>
      </c>
    </row>
    <row r="27" s="1" customFormat="1" spans="11:26">
      <c r="K27" s="2" t="s">
        <v>51</v>
      </c>
      <c r="L27" s="3">
        <v>102</v>
      </c>
      <c r="M27" s="3">
        <v>101</v>
      </c>
      <c r="N27" s="3">
        <v>102</v>
      </c>
      <c r="O27" s="3">
        <f t="shared" si="0"/>
        <v>305</v>
      </c>
      <c r="P27" s="3">
        <f t="shared" si="1"/>
        <v>101.666666666667</v>
      </c>
      <c r="S27" s="2" t="s">
        <v>52</v>
      </c>
      <c r="T27" s="2">
        <f>((5*5)-1)*(3-1)</f>
        <v>48</v>
      </c>
      <c r="U27" s="5">
        <f>T18-U23-U24-U25-U26</f>
        <v>3024.71999999997</v>
      </c>
      <c r="V27" s="5">
        <f t="shared" si="11"/>
        <v>63.0149999999994</v>
      </c>
      <c r="W27" s="5"/>
      <c r="X27" s="5"/>
      <c r="Y27" s="5"/>
      <c r="Z27" s="4"/>
    </row>
    <row r="28" s="1" customFormat="1" spans="11:26">
      <c r="K28" s="2" t="s">
        <v>53</v>
      </c>
      <c r="L28" s="3">
        <v>107</v>
      </c>
      <c r="M28" s="3">
        <v>112</v>
      </c>
      <c r="N28" s="3">
        <v>109</v>
      </c>
      <c r="O28" s="3">
        <f t="shared" si="0"/>
        <v>328</v>
      </c>
      <c r="P28" s="3">
        <f t="shared" si="1"/>
        <v>109.333333333333</v>
      </c>
      <c r="S28" s="2" t="s">
        <v>3</v>
      </c>
      <c r="T28" s="2">
        <f>(5*5*3)-1</f>
        <v>74</v>
      </c>
      <c r="U28" s="5">
        <f>T18</f>
        <v>6356.18666666665</v>
      </c>
      <c r="V28" s="5"/>
      <c r="W28" s="5"/>
      <c r="X28" s="5"/>
      <c r="Y28" s="5"/>
      <c r="Z28" s="4"/>
    </row>
    <row r="29" s="1" customFormat="1" spans="11:16">
      <c r="K29" s="2" t="s">
        <v>54</v>
      </c>
      <c r="L29" s="3">
        <v>110</v>
      </c>
      <c r="M29" s="3">
        <v>115</v>
      </c>
      <c r="N29" s="3">
        <v>106</v>
      </c>
      <c r="O29" s="3">
        <f t="shared" si="0"/>
        <v>331</v>
      </c>
      <c r="P29" s="3">
        <f t="shared" si="1"/>
        <v>110.333333333333</v>
      </c>
    </row>
    <row r="30" s="1" customFormat="1" spans="11:27">
      <c r="K30" s="2" t="s">
        <v>55</v>
      </c>
      <c r="L30" s="3">
        <v>118</v>
      </c>
      <c r="M30" s="3">
        <v>126</v>
      </c>
      <c r="N30" s="3">
        <v>105</v>
      </c>
      <c r="O30" s="3">
        <f t="shared" si="0"/>
        <v>349</v>
      </c>
      <c r="P30" s="3">
        <f t="shared" si="1"/>
        <v>116.333333333333</v>
      </c>
      <c r="Y30" s="14" t="s">
        <v>56</v>
      </c>
      <c r="Z30" s="15">
        <f>(SQRT(V27)/P32)*100</f>
        <v>7.05074501551833</v>
      </c>
      <c r="AA30" t="s">
        <v>57</v>
      </c>
    </row>
    <row r="31" s="1" customFormat="1" spans="11:19">
      <c r="K31" s="2" t="s">
        <v>58</v>
      </c>
      <c r="L31" s="3">
        <v>108</v>
      </c>
      <c r="M31" s="3">
        <v>129</v>
      </c>
      <c r="N31" s="3">
        <v>116</v>
      </c>
      <c r="O31" s="3">
        <f t="shared" si="0"/>
        <v>353</v>
      </c>
      <c r="P31" s="3">
        <f t="shared" si="1"/>
        <v>117.666666666667</v>
      </c>
      <c r="S31" s="6" t="s">
        <v>59</v>
      </c>
    </row>
    <row r="32" s="1" customFormat="1" spans="11:20">
      <c r="K32" s="2" t="s">
        <v>3</v>
      </c>
      <c r="L32" s="3">
        <f t="shared" ref="L32:O32" si="13">SUM(L7:L31)</f>
        <v>2877</v>
      </c>
      <c r="M32" s="3">
        <f t="shared" si="13"/>
        <v>2819</v>
      </c>
      <c r="N32" s="3">
        <f t="shared" si="13"/>
        <v>2748</v>
      </c>
      <c r="O32" s="3">
        <f t="shared" si="13"/>
        <v>8444</v>
      </c>
      <c r="P32" s="4">
        <f>AVERAGE(P7:P31)</f>
        <v>112.586666666667</v>
      </c>
      <c r="S32" s="6" t="s">
        <v>60</v>
      </c>
      <c r="T32" s="11">
        <f>SQRT(V27/15)</f>
        <v>2.04963411368955</v>
      </c>
    </row>
    <row r="33" s="1" customFormat="1" spans="20:23">
      <c r="T33" s="9">
        <v>2</v>
      </c>
      <c r="U33" s="9">
        <v>3</v>
      </c>
      <c r="V33" s="9">
        <v>4</v>
      </c>
      <c r="W33" s="9">
        <v>5</v>
      </c>
    </row>
    <row r="34" s="1" customFormat="1" spans="19:23">
      <c r="S34" s="1" t="s">
        <v>61</v>
      </c>
      <c r="T34" s="11">
        <v>2.843</v>
      </c>
      <c r="U34" s="11">
        <v>2.991</v>
      </c>
      <c r="V34" s="11">
        <v>3.087</v>
      </c>
      <c r="W34" s="11">
        <v>3.157</v>
      </c>
    </row>
    <row r="35" s="1" customFormat="1" spans="19:23">
      <c r="S35" s="1" t="s">
        <v>62</v>
      </c>
      <c r="T35" s="11">
        <f t="shared" ref="T35:W35" si="14">$T$32*T34</f>
        <v>5.8271097852194</v>
      </c>
      <c r="U35" s="11">
        <f t="shared" si="14"/>
        <v>6.13045563404545</v>
      </c>
      <c r="V35" s="11">
        <f t="shared" si="14"/>
        <v>6.32722050895965</v>
      </c>
      <c r="W35" s="11">
        <f t="shared" si="14"/>
        <v>6.47069489691792</v>
      </c>
    </row>
    <row r="37" s="1" customFormat="1" spans="19:22">
      <c r="S37" s="2" t="s">
        <v>1</v>
      </c>
      <c r="T37" s="2" t="s">
        <v>4</v>
      </c>
      <c r="U37" s="2" t="s">
        <v>63</v>
      </c>
      <c r="V37" s="1" t="s">
        <v>64</v>
      </c>
    </row>
    <row r="38" s="1" customFormat="1" spans="19:22">
      <c r="S38" s="2" t="s">
        <v>69</v>
      </c>
      <c r="T38" s="5"/>
      <c r="U38" s="2"/>
      <c r="V38" s="8"/>
    </row>
    <row r="39" s="1" customFormat="1" spans="19:22">
      <c r="S39" s="2" t="s">
        <v>8</v>
      </c>
      <c r="T39" s="5"/>
      <c r="U39" s="2"/>
      <c r="V39" s="8"/>
    </row>
    <row r="40" s="1" customFormat="1" spans="19:22">
      <c r="S40" s="2" t="s">
        <v>9</v>
      </c>
      <c r="T40" s="5"/>
      <c r="U40" s="2"/>
      <c r="V40" s="8"/>
    </row>
    <row r="41" s="1" customFormat="1" spans="19:21">
      <c r="S41" s="2" t="s">
        <v>10</v>
      </c>
      <c r="T41" s="5"/>
      <c r="U41" s="2"/>
    </row>
    <row r="42" s="1" customFormat="1" spans="19:21">
      <c r="S42" s="2" t="s">
        <v>11</v>
      </c>
      <c r="T42" s="5"/>
      <c r="U42" s="2"/>
    </row>
    <row r="45" s="1" customFormat="1" spans="19:19">
      <c r="S45" s="6" t="s">
        <v>65</v>
      </c>
    </row>
    <row r="46" s="1" customFormat="1" spans="19:20">
      <c r="S46" s="6" t="s">
        <v>60</v>
      </c>
      <c r="T46" s="11">
        <f>SQRT(V27/15)</f>
        <v>2.04963411368955</v>
      </c>
    </row>
    <row r="47" s="1" customFormat="1" spans="20:23">
      <c r="T47" s="9">
        <v>2</v>
      </c>
      <c r="U47" s="9">
        <v>3</v>
      </c>
      <c r="V47" s="9">
        <v>4</v>
      </c>
      <c r="W47" s="9">
        <v>5</v>
      </c>
    </row>
    <row r="48" s="1" customFormat="1" spans="19:23">
      <c r="S48" s="1" t="s">
        <v>61</v>
      </c>
      <c r="T48" s="11">
        <v>2.843</v>
      </c>
      <c r="U48" s="11">
        <v>2.991</v>
      </c>
      <c r="V48" s="11">
        <v>3.087</v>
      </c>
      <c r="W48" s="11">
        <v>3.157</v>
      </c>
    </row>
    <row r="49" s="1" customFormat="1" spans="19:23">
      <c r="S49" s="1" t="s">
        <v>62</v>
      </c>
      <c r="T49" s="11">
        <f t="shared" ref="T49:W49" si="15">$T$32*T48</f>
        <v>5.8271097852194</v>
      </c>
      <c r="U49" s="11">
        <f t="shared" si="15"/>
        <v>6.13045563404545</v>
      </c>
      <c r="V49" s="11">
        <f t="shared" si="15"/>
        <v>6.32722050895965</v>
      </c>
      <c r="W49" s="11">
        <f t="shared" si="15"/>
        <v>6.47069489691792</v>
      </c>
    </row>
    <row r="51" s="1" customFormat="1" spans="19:22">
      <c r="S51" s="2" t="s">
        <v>1</v>
      </c>
      <c r="T51" s="2" t="s">
        <v>4</v>
      </c>
      <c r="U51" s="2" t="s">
        <v>63</v>
      </c>
      <c r="V51" s="1" t="s">
        <v>64</v>
      </c>
    </row>
    <row r="52" s="1" customFormat="1" spans="19:22">
      <c r="S52" s="2" t="s">
        <v>13</v>
      </c>
      <c r="T52" s="5"/>
      <c r="U52" s="2"/>
      <c r="V52" s="8"/>
    </row>
    <row r="53" s="1" customFormat="1" spans="19:22">
      <c r="S53" s="2" t="s">
        <v>70</v>
      </c>
      <c r="T53" s="5"/>
      <c r="U53" s="2"/>
      <c r="V53" s="8"/>
    </row>
    <row r="54" s="1" customFormat="1" spans="19:22">
      <c r="S54" s="2" t="s">
        <v>17</v>
      </c>
      <c r="T54" s="5"/>
      <c r="U54" s="2"/>
      <c r="V54" s="8"/>
    </row>
    <row r="55" s="1" customFormat="1" spans="19:22">
      <c r="S55" s="2" t="s">
        <v>19</v>
      </c>
      <c r="T55" s="5"/>
      <c r="U55" s="2"/>
      <c r="V55" s="8"/>
    </row>
    <row r="56" s="1" customFormat="1" spans="19:22">
      <c r="S56" s="2" t="s">
        <v>21</v>
      </c>
      <c r="T56" s="5"/>
      <c r="U56" s="2"/>
      <c r="V56" s="8"/>
    </row>
    <row r="58" s="1" customFormat="1" spans="19:19">
      <c r="S58" s="12" t="s">
        <v>71</v>
      </c>
    </row>
    <row r="59" s="1" customFormat="1" spans="19:20">
      <c r="S59" s="6" t="s">
        <v>60</v>
      </c>
      <c r="T59" s="13">
        <f>SQRT(V27/3)</f>
        <v>4.58312120721237</v>
      </c>
    </row>
    <row r="60" s="1" customFormat="1" spans="20:38">
      <c r="T60" s="9">
        <v>2</v>
      </c>
      <c r="U60" s="9">
        <v>3</v>
      </c>
      <c r="V60" s="9">
        <v>4</v>
      </c>
      <c r="W60" s="9">
        <v>5</v>
      </c>
      <c r="X60" s="9">
        <v>6</v>
      </c>
      <c r="Y60" s="9">
        <v>7</v>
      </c>
      <c r="Z60" s="9">
        <v>8</v>
      </c>
      <c r="AA60" s="9">
        <v>9</v>
      </c>
      <c r="AB60" s="9">
        <v>10</v>
      </c>
      <c r="AC60" s="9">
        <v>11</v>
      </c>
      <c r="AD60" s="9">
        <v>12</v>
      </c>
      <c r="AE60" s="9">
        <v>13</v>
      </c>
      <c r="AF60" s="9">
        <v>14</v>
      </c>
      <c r="AG60" s="9">
        <v>15</v>
      </c>
      <c r="AH60" s="9">
        <v>16</v>
      </c>
      <c r="AI60" s="9">
        <v>17</v>
      </c>
      <c r="AJ60" s="9">
        <v>18</v>
      </c>
      <c r="AK60" s="9">
        <v>19</v>
      </c>
      <c r="AL60" s="9">
        <v>20</v>
      </c>
    </row>
    <row r="61" s="1" customFormat="1" spans="19:38">
      <c r="S61" s="12" t="s">
        <v>61</v>
      </c>
      <c r="T61" s="9">
        <v>2.843</v>
      </c>
      <c r="U61" s="9">
        <v>2.991</v>
      </c>
      <c r="V61" s="9">
        <v>3.087</v>
      </c>
      <c r="W61" s="9">
        <v>3.157</v>
      </c>
      <c r="X61" s="9">
        <v>3.211</v>
      </c>
      <c r="Y61" s="9">
        <v>3.253</v>
      </c>
      <c r="Z61" s="9">
        <v>3.288</v>
      </c>
      <c r="AA61" s="9">
        <v>3.318</v>
      </c>
      <c r="AB61" s="9">
        <v>3.342</v>
      </c>
      <c r="AC61" s="9">
        <v>3.363</v>
      </c>
      <c r="AD61" s="9">
        <v>3.382</v>
      </c>
      <c r="AE61" s="9">
        <v>3.398</v>
      </c>
      <c r="AF61" s="9">
        <v>3.412</v>
      </c>
      <c r="AG61" s="9">
        <v>3.424</v>
      </c>
      <c r="AH61" s="9">
        <v>3.435</v>
      </c>
      <c r="AI61" s="9">
        <v>3.445</v>
      </c>
      <c r="AJ61" s="9">
        <v>3.453</v>
      </c>
      <c r="AK61" s="9">
        <v>3.461</v>
      </c>
      <c r="AL61" s="9">
        <v>3.468</v>
      </c>
    </row>
    <row r="62" s="1" customFormat="1" spans="19:38">
      <c r="S62" s="12" t="s">
        <v>62</v>
      </c>
      <c r="T62" s="13">
        <f t="shared" ref="T62:AL62" si="16">$T$59*T61</f>
        <v>13.0298135921048</v>
      </c>
      <c r="U62" s="13">
        <f t="shared" si="16"/>
        <v>13.7081155307722</v>
      </c>
      <c r="V62" s="13">
        <f t="shared" si="16"/>
        <v>14.1480951666646</v>
      </c>
      <c r="W62" s="13">
        <f t="shared" si="16"/>
        <v>14.4689136511695</v>
      </c>
      <c r="X62" s="13">
        <f t="shared" si="16"/>
        <v>14.7164021963589</v>
      </c>
      <c r="Y62" s="13">
        <f t="shared" si="16"/>
        <v>14.9088932870619</v>
      </c>
      <c r="Z62" s="13">
        <f t="shared" si="16"/>
        <v>15.0693025293143</v>
      </c>
      <c r="AA62" s="13">
        <f t="shared" si="16"/>
        <v>15.2067961655307</v>
      </c>
      <c r="AB62" s="13">
        <f t="shared" si="16"/>
        <v>15.3167910745038</v>
      </c>
      <c r="AC62" s="13">
        <f t="shared" si="16"/>
        <v>15.4130366198552</v>
      </c>
      <c r="AD62" s="13">
        <f t="shared" si="16"/>
        <v>15.5001159227922</v>
      </c>
      <c r="AE62" s="13">
        <f t="shared" si="16"/>
        <v>15.5734458621076</v>
      </c>
      <c r="AF62" s="13">
        <f t="shared" si="16"/>
        <v>15.6376095590086</v>
      </c>
      <c r="AG62" s="13">
        <f t="shared" si="16"/>
        <v>15.6926070134952</v>
      </c>
      <c r="AH62" s="13">
        <f t="shared" si="16"/>
        <v>15.7430213467745</v>
      </c>
      <c r="AI62" s="13">
        <f t="shared" si="16"/>
        <v>15.7888525588466</v>
      </c>
      <c r="AJ62" s="13">
        <f t="shared" si="16"/>
        <v>15.8255175285043</v>
      </c>
      <c r="AK62" s="13">
        <f t="shared" si="16"/>
        <v>15.862182498162</v>
      </c>
      <c r="AL62" s="13">
        <f t="shared" si="16"/>
        <v>15.8942643466125</v>
      </c>
    </row>
    <row r="64" s="1" customFormat="1" spans="19:22">
      <c r="S64" s="2" t="s">
        <v>1</v>
      </c>
      <c r="T64" s="2" t="s">
        <v>4</v>
      </c>
      <c r="U64" s="2" t="s">
        <v>63</v>
      </c>
      <c r="V64" s="1" t="s">
        <v>64</v>
      </c>
    </row>
    <row r="65" s="1" customFormat="1" spans="19:22">
      <c r="S65" s="2" t="s">
        <v>6</v>
      </c>
      <c r="T65" s="3"/>
      <c r="U65" s="2"/>
      <c r="V65" s="11"/>
    </row>
    <row r="66" s="1" customFormat="1" spans="19:21">
      <c r="S66" s="2" t="s">
        <v>12</v>
      </c>
      <c r="T66" s="3"/>
      <c r="U66" s="2"/>
    </row>
    <row r="67" s="1" customFormat="1" spans="19:21">
      <c r="S67" s="2" t="s">
        <v>14</v>
      </c>
      <c r="T67" s="3"/>
      <c r="U67" s="2"/>
    </row>
    <row r="68" s="1" customFormat="1" spans="19:21">
      <c r="S68" s="2" t="s">
        <v>16</v>
      </c>
      <c r="T68" s="3"/>
      <c r="U68" s="2"/>
    </row>
    <row r="69" s="1" customFormat="1" spans="19:21">
      <c r="S69" s="2" t="s">
        <v>18</v>
      </c>
      <c r="T69" s="3"/>
      <c r="U69" s="2"/>
    </row>
    <row r="70" s="1" customFormat="1" spans="19:22">
      <c r="S70" s="2" t="s">
        <v>20</v>
      </c>
      <c r="T70" s="3"/>
      <c r="U70" s="2"/>
      <c r="V70" s="13"/>
    </row>
    <row r="71" s="1" customFormat="1" spans="19:21">
      <c r="S71" s="2" t="s">
        <v>22</v>
      </c>
      <c r="T71" s="3"/>
      <c r="U71" s="2"/>
    </row>
    <row r="72" s="1" customFormat="1" spans="19:21">
      <c r="S72" s="2" t="s">
        <v>23</v>
      </c>
      <c r="T72" s="3"/>
      <c r="U72" s="2"/>
    </row>
    <row r="73" s="1" customFormat="1" spans="19:21">
      <c r="S73" s="2" t="s">
        <v>24</v>
      </c>
      <c r="T73" s="3"/>
      <c r="U73" s="2"/>
    </row>
    <row r="74" s="1" customFormat="1" spans="19:22">
      <c r="S74" s="2" t="s">
        <v>25</v>
      </c>
      <c r="T74" s="3"/>
      <c r="U74" s="2"/>
      <c r="V74" s="8"/>
    </row>
    <row r="75" s="1" customFormat="1" spans="19:21">
      <c r="S75" s="2" t="s">
        <v>26</v>
      </c>
      <c r="T75" s="3"/>
      <c r="U75" s="2"/>
    </row>
    <row r="76" s="1" customFormat="1" spans="19:21">
      <c r="S76" s="2" t="s">
        <v>28</v>
      </c>
      <c r="T76" s="3"/>
      <c r="U76" s="2"/>
    </row>
    <row r="77" s="1" customFormat="1" spans="19:21">
      <c r="S77" s="2" t="s">
        <v>30</v>
      </c>
      <c r="T77" s="3"/>
      <c r="U77" s="2"/>
    </row>
    <row r="78" s="1" customFormat="1" spans="19:21">
      <c r="S78" s="2" t="s">
        <v>31</v>
      </c>
      <c r="T78" s="3"/>
      <c r="U78" s="2"/>
    </row>
    <row r="79" s="1" customFormat="1" spans="19:21">
      <c r="S79" s="2" t="s">
        <v>33</v>
      </c>
      <c r="T79" s="3"/>
      <c r="U79" s="2"/>
    </row>
    <row r="80" s="1" customFormat="1" spans="19:21">
      <c r="S80" s="2" t="s">
        <v>41</v>
      </c>
      <c r="T80" s="3"/>
      <c r="U80" s="2"/>
    </row>
    <row r="81" s="1" customFormat="1" spans="19:21">
      <c r="S81" s="2" t="s">
        <v>42</v>
      </c>
      <c r="T81" s="3"/>
      <c r="U81" s="2"/>
    </row>
    <row r="82" s="1" customFormat="1" spans="19:22">
      <c r="S82" s="2" t="s">
        <v>44</v>
      </c>
      <c r="T82" s="3"/>
      <c r="U82" s="2"/>
      <c r="V82" s="16"/>
    </row>
    <row r="83" s="1" customFormat="1" spans="19:22">
      <c r="S83" s="2" t="s">
        <v>46</v>
      </c>
      <c r="T83" s="3"/>
      <c r="U83" s="2"/>
      <c r="V83" s="16"/>
    </row>
    <row r="84" s="1" customFormat="1" spans="19:21">
      <c r="S84" s="2" t="s">
        <v>48</v>
      </c>
      <c r="T84" s="3"/>
      <c r="U84" s="2"/>
    </row>
    <row r="85" s="1" customFormat="1" spans="19:21">
      <c r="S85" s="2" t="s">
        <v>51</v>
      </c>
      <c r="T85" s="3"/>
      <c r="U85" s="2"/>
    </row>
    <row r="86" s="1" customFormat="1" spans="19:21">
      <c r="S86" s="2" t="s">
        <v>53</v>
      </c>
      <c r="T86" s="3"/>
      <c r="U86" s="2"/>
    </row>
    <row r="87" s="1" customFormat="1" spans="19:22">
      <c r="S87" s="2" t="s">
        <v>54</v>
      </c>
      <c r="T87" s="3"/>
      <c r="U87" s="2"/>
      <c r="V87" s="8"/>
    </row>
    <row r="88" s="1" customFormat="1" spans="19:22">
      <c r="S88" s="2" t="s">
        <v>55</v>
      </c>
      <c r="T88" s="3"/>
      <c r="U88" s="2"/>
      <c r="V88" s="16"/>
    </row>
    <row r="89" s="1" customFormat="1" spans="19:21">
      <c r="S89" s="2" t="s">
        <v>58</v>
      </c>
      <c r="T89" s="3"/>
      <c r="U89" s="2"/>
    </row>
  </sheetData>
  <sortState ref="S52:V56">
    <sortCondition ref="T52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tabSelected="1" zoomScale="80" zoomScaleNormal="80" topLeftCell="F1" workbookViewId="0">
      <selection activeCell="G13" sqref="G13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1</v>
      </c>
      <c r="L5" s="2" t="s">
        <v>2</v>
      </c>
      <c r="M5" s="2"/>
      <c r="N5" s="2"/>
      <c r="O5" s="2" t="s">
        <v>3</v>
      </c>
      <c r="P5" s="2" t="s">
        <v>4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6</v>
      </c>
      <c r="L7" s="3">
        <v>102</v>
      </c>
      <c r="M7" s="3">
        <v>102</v>
      </c>
      <c r="N7" s="3">
        <v>106</v>
      </c>
      <c r="O7" s="3">
        <f t="shared" ref="O7:O31" si="0">SUM(L7:N7)</f>
        <v>310</v>
      </c>
      <c r="P7" s="3">
        <f t="shared" ref="P7:P31" si="1">AVERAGE(L7:N7)</f>
        <v>103.333333333333</v>
      </c>
      <c r="S7" s="2"/>
      <c r="T7" s="2" t="s">
        <v>7</v>
      </c>
      <c r="U7" s="2" t="s">
        <v>8</v>
      </c>
      <c r="V7" s="2" t="s">
        <v>9</v>
      </c>
      <c r="W7" s="2" t="s">
        <v>10</v>
      </c>
      <c r="X7" s="2" t="s">
        <v>11</v>
      </c>
      <c r="Y7" s="2" t="s">
        <v>3</v>
      </c>
      <c r="Z7" s="2" t="s">
        <v>4</v>
      </c>
    </row>
    <row r="8" s="1" customFormat="1" spans="11:26">
      <c r="K8" s="2" t="s">
        <v>12</v>
      </c>
      <c r="L8" s="3">
        <v>118</v>
      </c>
      <c r="M8" s="3">
        <v>108</v>
      </c>
      <c r="N8" s="3">
        <v>112</v>
      </c>
      <c r="O8" s="3">
        <f t="shared" si="0"/>
        <v>338</v>
      </c>
      <c r="P8" s="3">
        <f t="shared" si="1"/>
        <v>112.666666666667</v>
      </c>
      <c r="S8" s="2" t="s">
        <v>13</v>
      </c>
      <c r="T8" s="3">
        <f t="shared" ref="T8:T12" si="2">O7</f>
        <v>310</v>
      </c>
      <c r="U8" s="3">
        <f t="shared" ref="U8:U12" si="3">O12</f>
        <v>349</v>
      </c>
      <c r="V8" s="3">
        <f t="shared" ref="V8:V12" si="4">O17</f>
        <v>341</v>
      </c>
      <c r="W8" s="3">
        <f t="shared" ref="W8:W12" si="5">O22</f>
        <v>343</v>
      </c>
      <c r="X8" s="3">
        <f t="shared" ref="X8:X12" si="6">O27</f>
        <v>334</v>
      </c>
      <c r="Y8" s="3">
        <f t="shared" ref="Y8:Y12" si="7">SUM(T8:X8)</f>
        <v>1677</v>
      </c>
      <c r="Z8" s="5">
        <f t="shared" ref="Z8:Z12" si="8">Y8/15</f>
        <v>111.8</v>
      </c>
    </row>
    <row r="9" s="1" customFormat="1" spans="11:26">
      <c r="K9" s="2" t="s">
        <v>14</v>
      </c>
      <c r="L9" s="3">
        <v>133</v>
      </c>
      <c r="M9" s="3">
        <v>113</v>
      </c>
      <c r="N9" s="3">
        <v>109</v>
      </c>
      <c r="O9" s="3">
        <f t="shared" si="0"/>
        <v>355</v>
      </c>
      <c r="P9" s="3">
        <f t="shared" si="1"/>
        <v>118.333333333333</v>
      </c>
      <c r="S9" s="2" t="s">
        <v>15</v>
      </c>
      <c r="T9" s="3">
        <f t="shared" si="2"/>
        <v>338</v>
      </c>
      <c r="U9" s="3">
        <f t="shared" si="3"/>
        <v>359</v>
      </c>
      <c r="V9" s="3">
        <f t="shared" si="4"/>
        <v>348</v>
      </c>
      <c r="W9" s="3">
        <f t="shared" si="5"/>
        <v>344</v>
      </c>
      <c r="X9" s="3">
        <f t="shared" si="6"/>
        <v>352</v>
      </c>
      <c r="Y9" s="3">
        <f t="shared" si="7"/>
        <v>1741</v>
      </c>
      <c r="Z9" s="5">
        <f t="shared" si="8"/>
        <v>116.066666666667</v>
      </c>
    </row>
    <row r="10" s="1" customFormat="1" spans="11:26">
      <c r="K10" s="2" t="s">
        <v>16</v>
      </c>
      <c r="L10" s="3">
        <v>113</v>
      </c>
      <c r="M10" s="3">
        <v>125</v>
      </c>
      <c r="N10" s="3">
        <v>116</v>
      </c>
      <c r="O10" s="3">
        <f t="shared" si="0"/>
        <v>354</v>
      </c>
      <c r="P10" s="3">
        <f t="shared" si="1"/>
        <v>118</v>
      </c>
      <c r="S10" s="2" t="s">
        <v>17</v>
      </c>
      <c r="T10" s="3">
        <f t="shared" si="2"/>
        <v>355</v>
      </c>
      <c r="U10" s="3">
        <f t="shared" si="3"/>
        <v>357</v>
      </c>
      <c r="V10" s="3">
        <f t="shared" si="4"/>
        <v>365</v>
      </c>
      <c r="W10" s="3">
        <f t="shared" si="5"/>
        <v>368</v>
      </c>
      <c r="X10" s="3">
        <f t="shared" si="6"/>
        <v>354</v>
      </c>
      <c r="Y10" s="3">
        <f t="shared" si="7"/>
        <v>1799</v>
      </c>
      <c r="Z10" s="5">
        <f t="shared" si="8"/>
        <v>119.933333333333</v>
      </c>
    </row>
    <row r="11" s="1" customFormat="1" spans="11:26">
      <c r="K11" s="2" t="s">
        <v>18</v>
      </c>
      <c r="L11" s="3">
        <v>129</v>
      </c>
      <c r="M11" s="3">
        <v>110</v>
      </c>
      <c r="N11" s="3">
        <v>117</v>
      </c>
      <c r="O11" s="3">
        <f t="shared" si="0"/>
        <v>356</v>
      </c>
      <c r="P11" s="3">
        <f t="shared" si="1"/>
        <v>118.666666666667</v>
      </c>
      <c r="S11" s="2" t="s">
        <v>19</v>
      </c>
      <c r="T11" s="3">
        <f t="shared" si="2"/>
        <v>354</v>
      </c>
      <c r="U11" s="3">
        <f t="shared" si="3"/>
        <v>345</v>
      </c>
      <c r="V11" s="3">
        <f t="shared" si="4"/>
        <v>414</v>
      </c>
      <c r="W11" s="3">
        <f t="shared" si="5"/>
        <v>383</v>
      </c>
      <c r="X11" s="3">
        <f t="shared" si="6"/>
        <v>364</v>
      </c>
      <c r="Y11" s="3">
        <f t="shared" si="7"/>
        <v>1860</v>
      </c>
      <c r="Z11" s="5">
        <f t="shared" si="8"/>
        <v>124</v>
      </c>
    </row>
    <row r="12" s="1" customFormat="1" spans="11:26">
      <c r="K12" s="2" t="s">
        <v>20</v>
      </c>
      <c r="L12" s="3">
        <v>123</v>
      </c>
      <c r="M12" s="3">
        <v>118</v>
      </c>
      <c r="N12" s="3">
        <v>108</v>
      </c>
      <c r="O12" s="3">
        <f t="shared" si="0"/>
        <v>349</v>
      </c>
      <c r="P12" s="3">
        <f t="shared" si="1"/>
        <v>116.333333333333</v>
      </c>
      <c r="S12" s="2" t="s">
        <v>21</v>
      </c>
      <c r="T12" s="3">
        <f t="shared" si="2"/>
        <v>356</v>
      </c>
      <c r="U12" s="3">
        <f t="shared" si="3"/>
        <v>350</v>
      </c>
      <c r="V12" s="3">
        <f t="shared" si="4"/>
        <v>387</v>
      </c>
      <c r="W12" s="3">
        <f t="shared" si="5"/>
        <v>357</v>
      </c>
      <c r="X12" s="3">
        <f t="shared" si="6"/>
        <v>368</v>
      </c>
      <c r="Y12" s="3">
        <f t="shared" si="7"/>
        <v>1818</v>
      </c>
      <c r="Z12" s="5">
        <f t="shared" si="8"/>
        <v>121.2</v>
      </c>
    </row>
    <row r="13" s="1" customFormat="1" spans="11:26">
      <c r="K13" s="2" t="s">
        <v>22</v>
      </c>
      <c r="L13" s="3">
        <v>125</v>
      </c>
      <c r="M13" s="3">
        <v>110</v>
      </c>
      <c r="N13" s="3">
        <v>124</v>
      </c>
      <c r="O13" s="3">
        <f t="shared" si="0"/>
        <v>359</v>
      </c>
      <c r="P13" s="3">
        <f t="shared" si="1"/>
        <v>119.666666666667</v>
      </c>
      <c r="S13" s="2" t="s">
        <v>3</v>
      </c>
      <c r="T13" s="3">
        <f t="shared" ref="T13:Y13" si="9">SUM(T8:T12)</f>
        <v>1713</v>
      </c>
      <c r="U13" s="3">
        <f t="shared" si="9"/>
        <v>1760</v>
      </c>
      <c r="V13" s="3">
        <f t="shared" si="9"/>
        <v>1855</v>
      </c>
      <c r="W13" s="3">
        <f t="shared" si="9"/>
        <v>1795</v>
      </c>
      <c r="X13" s="3">
        <f t="shared" si="9"/>
        <v>1772</v>
      </c>
      <c r="Y13" s="3">
        <f t="shared" si="9"/>
        <v>8895</v>
      </c>
      <c r="Z13" s="2"/>
    </row>
    <row r="14" s="1" customFormat="1" spans="11:26">
      <c r="K14" s="2" t="s">
        <v>23</v>
      </c>
      <c r="L14" s="3">
        <v>126</v>
      </c>
      <c r="M14" s="3">
        <v>110</v>
      </c>
      <c r="N14" s="3">
        <v>121</v>
      </c>
      <c r="O14" s="3">
        <f t="shared" si="0"/>
        <v>357</v>
      </c>
      <c r="P14" s="3">
        <f t="shared" si="1"/>
        <v>119</v>
      </c>
      <c r="S14" s="2" t="s">
        <v>4</v>
      </c>
      <c r="T14" s="5">
        <f t="shared" ref="T14:X14" si="10">T13/15</f>
        <v>114.2</v>
      </c>
      <c r="U14" s="5">
        <f t="shared" si="10"/>
        <v>117.333333333333</v>
      </c>
      <c r="V14" s="5">
        <f t="shared" si="10"/>
        <v>123.666666666667</v>
      </c>
      <c r="W14" s="5">
        <f t="shared" si="10"/>
        <v>119.666666666667</v>
      </c>
      <c r="X14" s="5">
        <f t="shared" si="10"/>
        <v>118.133333333333</v>
      </c>
      <c r="Y14" s="2"/>
      <c r="Z14" s="2"/>
    </row>
    <row r="15" s="1" customFormat="1" spans="11:16">
      <c r="K15" s="2" t="s">
        <v>24</v>
      </c>
      <c r="L15" s="3">
        <v>124</v>
      </c>
      <c r="M15" s="3">
        <v>115</v>
      </c>
      <c r="N15" s="3">
        <v>106</v>
      </c>
      <c r="O15" s="3">
        <f t="shared" si="0"/>
        <v>345</v>
      </c>
      <c r="P15" s="3">
        <f t="shared" si="1"/>
        <v>115</v>
      </c>
    </row>
    <row r="16" s="1" customFormat="1" spans="11:16">
      <c r="K16" s="2" t="s">
        <v>25</v>
      </c>
      <c r="L16" s="3">
        <v>122</v>
      </c>
      <c r="M16" s="3">
        <v>121</v>
      </c>
      <c r="N16" s="3">
        <v>107</v>
      </c>
      <c r="O16" s="3">
        <f t="shared" si="0"/>
        <v>350</v>
      </c>
      <c r="P16" s="3">
        <f t="shared" si="1"/>
        <v>116.666666666667</v>
      </c>
    </row>
    <row r="17" s="1" customFormat="1" spans="11:20">
      <c r="K17" s="2" t="s">
        <v>26</v>
      </c>
      <c r="L17" s="3">
        <v>117</v>
      </c>
      <c r="M17" s="3">
        <v>119</v>
      </c>
      <c r="N17" s="3">
        <v>105</v>
      </c>
      <c r="O17" s="3">
        <f t="shared" si="0"/>
        <v>341</v>
      </c>
      <c r="P17" s="3">
        <f t="shared" si="1"/>
        <v>113.666666666667</v>
      </c>
      <c r="S17" s="6" t="s">
        <v>27</v>
      </c>
      <c r="T17" s="7">
        <f>O32^2/(5*5*3)</f>
        <v>1054947</v>
      </c>
    </row>
    <row r="18" s="1" customFormat="1" spans="11:20">
      <c r="K18" s="2" t="s">
        <v>28</v>
      </c>
      <c r="L18" s="3">
        <v>133</v>
      </c>
      <c r="M18" s="3">
        <v>113</v>
      </c>
      <c r="N18" s="3">
        <v>102</v>
      </c>
      <c r="O18" s="3">
        <f t="shared" si="0"/>
        <v>348</v>
      </c>
      <c r="P18" s="3">
        <f t="shared" si="1"/>
        <v>116</v>
      </c>
      <c r="S18" s="6" t="s">
        <v>29</v>
      </c>
      <c r="T18" s="8">
        <f>SUMSQ(L7:N31)-T17</f>
        <v>6092</v>
      </c>
    </row>
    <row r="19" s="1" customFormat="1" spans="11:16">
      <c r="K19" s="2" t="s">
        <v>30</v>
      </c>
      <c r="L19" s="3">
        <v>123</v>
      </c>
      <c r="M19" s="3">
        <v>123</v>
      </c>
      <c r="N19" s="3">
        <v>119</v>
      </c>
      <c r="O19" s="3">
        <f t="shared" si="0"/>
        <v>365</v>
      </c>
      <c r="P19" s="3">
        <f t="shared" si="1"/>
        <v>121.666666666667</v>
      </c>
    </row>
    <row r="20" s="1" customFormat="1" spans="11:19">
      <c r="K20" s="2" t="s">
        <v>31</v>
      </c>
      <c r="L20" s="3">
        <v>136</v>
      </c>
      <c r="M20" s="3">
        <v>139</v>
      </c>
      <c r="N20" s="3">
        <v>139</v>
      </c>
      <c r="O20" s="3">
        <f t="shared" si="0"/>
        <v>414</v>
      </c>
      <c r="P20" s="3">
        <f t="shared" si="1"/>
        <v>138</v>
      </c>
      <c r="S20" s="9" t="s">
        <v>32</v>
      </c>
    </row>
    <row r="21" s="1" customFormat="1" spans="11:26">
      <c r="K21" s="2" t="s">
        <v>33</v>
      </c>
      <c r="L21" s="3">
        <v>137</v>
      </c>
      <c r="M21" s="3">
        <v>130</v>
      </c>
      <c r="N21" s="3">
        <v>120</v>
      </c>
      <c r="O21" s="3">
        <f t="shared" si="0"/>
        <v>387</v>
      </c>
      <c r="P21" s="3">
        <f t="shared" si="1"/>
        <v>129</v>
      </c>
      <c r="S21" s="2" t="s">
        <v>34</v>
      </c>
      <c r="T21" s="2" t="s">
        <v>35</v>
      </c>
      <c r="U21" s="2" t="s">
        <v>36</v>
      </c>
      <c r="V21" s="2" t="s">
        <v>37</v>
      </c>
      <c r="W21" s="2" t="s">
        <v>38</v>
      </c>
      <c r="X21" s="2" t="s">
        <v>39</v>
      </c>
      <c r="Y21" s="2"/>
      <c r="Z21" s="2" t="s">
        <v>40</v>
      </c>
    </row>
    <row r="22" s="1" customFormat="1" spans="11:26">
      <c r="K22" s="2" t="s">
        <v>41</v>
      </c>
      <c r="L22" s="3">
        <v>109</v>
      </c>
      <c r="M22" s="3">
        <v>113</v>
      </c>
      <c r="N22" s="3">
        <v>121</v>
      </c>
      <c r="O22" s="3">
        <f t="shared" si="0"/>
        <v>343</v>
      </c>
      <c r="P22" s="3">
        <f t="shared" si="1"/>
        <v>114.333333333333</v>
      </c>
      <c r="S22" s="2"/>
      <c r="T22" s="2"/>
      <c r="U22" s="2"/>
      <c r="V22" s="2"/>
      <c r="W22" s="2"/>
      <c r="X22" s="10">
        <v>0.05</v>
      </c>
      <c r="Y22" s="10">
        <v>0.01</v>
      </c>
      <c r="Z22" s="2"/>
    </row>
    <row r="23" s="1" customFormat="1" spans="11:26">
      <c r="K23" s="2" t="s">
        <v>42</v>
      </c>
      <c r="L23" s="3">
        <v>111</v>
      </c>
      <c r="M23" s="3">
        <v>112</v>
      </c>
      <c r="N23" s="3">
        <v>121</v>
      </c>
      <c r="O23" s="3">
        <f t="shared" si="0"/>
        <v>344</v>
      </c>
      <c r="P23" s="3">
        <f t="shared" si="1"/>
        <v>114.666666666667</v>
      </c>
      <c r="S23" s="2" t="s">
        <v>2</v>
      </c>
      <c r="T23" s="2">
        <f>3-1</f>
        <v>2</v>
      </c>
      <c r="U23" s="5">
        <f>(SUMSQ(L32:N32)/25)-T17</f>
        <v>462.080000000075</v>
      </c>
      <c r="V23" s="5">
        <f t="shared" ref="V23:V27" si="11">U23/T23</f>
        <v>231.040000000037</v>
      </c>
      <c r="W23" s="5">
        <f t="shared" ref="W23:W26" si="12">V23/$V$27</f>
        <v>4.35709870399375</v>
      </c>
      <c r="X23" s="5">
        <v>3.1907273359285</v>
      </c>
      <c r="Y23" s="5">
        <v>5.07666380708612</v>
      </c>
      <c r="Z23" s="2" t="s">
        <v>68</v>
      </c>
    </row>
    <row r="24" s="1" customFormat="1" spans="11:26">
      <c r="K24" s="2" t="s">
        <v>44</v>
      </c>
      <c r="L24" s="3">
        <v>128</v>
      </c>
      <c r="M24" s="3">
        <v>120</v>
      </c>
      <c r="N24" s="3">
        <v>120</v>
      </c>
      <c r="O24" s="3">
        <f t="shared" si="0"/>
        <v>368</v>
      </c>
      <c r="P24" s="3">
        <f t="shared" si="1"/>
        <v>122.666666666667</v>
      </c>
      <c r="S24" s="2" t="s">
        <v>45</v>
      </c>
      <c r="T24" s="2">
        <f>5-1</f>
        <v>4</v>
      </c>
      <c r="U24" s="5">
        <f>(SUMSQ(T13:X13)/15)-T17</f>
        <v>719.866666666698</v>
      </c>
      <c r="V24" s="5">
        <f t="shared" si="11"/>
        <v>179.966666666674</v>
      </c>
      <c r="W24" s="5">
        <f t="shared" si="12"/>
        <v>3.39392542458153</v>
      </c>
      <c r="X24" s="5">
        <v>2.56524050847904</v>
      </c>
      <c r="Y24" s="5">
        <v>3.73741724260353</v>
      </c>
      <c r="Z24" s="2" t="s">
        <v>68</v>
      </c>
    </row>
    <row r="25" s="1" customFormat="1" spans="11:26">
      <c r="K25" s="2" t="s">
        <v>46</v>
      </c>
      <c r="L25" s="3">
        <v>134</v>
      </c>
      <c r="M25" s="3">
        <v>120</v>
      </c>
      <c r="N25" s="3">
        <v>129</v>
      </c>
      <c r="O25" s="3">
        <f t="shared" si="0"/>
        <v>383</v>
      </c>
      <c r="P25" s="3">
        <f t="shared" si="1"/>
        <v>127.666666666667</v>
      </c>
      <c r="S25" s="2" t="s">
        <v>47</v>
      </c>
      <c r="T25" s="2">
        <f>5-1</f>
        <v>4</v>
      </c>
      <c r="U25" s="5">
        <f>(SUMSQ(Y8:Y12)/15)-T17</f>
        <v>1355.33333333326</v>
      </c>
      <c r="V25" s="5">
        <f t="shared" si="11"/>
        <v>338.833333333314</v>
      </c>
      <c r="W25" s="5">
        <f t="shared" si="12"/>
        <v>6.3899336804719</v>
      </c>
      <c r="X25" s="5">
        <v>2.56524050847904</v>
      </c>
      <c r="Y25" s="5">
        <v>3.73741724260353</v>
      </c>
      <c r="Z25" s="2" t="s">
        <v>43</v>
      </c>
    </row>
    <row r="26" s="1" customFormat="1" spans="11:26">
      <c r="K26" s="2" t="s">
        <v>48</v>
      </c>
      <c r="L26" s="3">
        <v>117</v>
      </c>
      <c r="M26" s="3">
        <v>121</v>
      </c>
      <c r="N26" s="3">
        <v>119</v>
      </c>
      <c r="O26" s="3">
        <f t="shared" si="0"/>
        <v>357</v>
      </c>
      <c r="P26" s="3">
        <f t="shared" si="1"/>
        <v>119</v>
      </c>
      <c r="S26" s="2" t="s">
        <v>49</v>
      </c>
      <c r="T26" s="2">
        <f>(5-1)*(5-1)</f>
        <v>16</v>
      </c>
      <c r="U26" s="5">
        <f>(SUMSQ(T8:X12)/3)-T17-U24-U25</f>
        <v>1009.46666666679</v>
      </c>
      <c r="V26" s="5">
        <f t="shared" si="11"/>
        <v>63.0916666666744</v>
      </c>
      <c r="W26" s="5">
        <f t="shared" si="12"/>
        <v>1.18982262407431</v>
      </c>
      <c r="X26" s="5">
        <v>1.85916701285117</v>
      </c>
      <c r="Y26" s="5">
        <v>2.39851571226643</v>
      </c>
      <c r="Z26" s="2" t="s">
        <v>50</v>
      </c>
    </row>
    <row r="27" s="1" customFormat="1" spans="11:26">
      <c r="K27" s="2" t="s">
        <v>51</v>
      </c>
      <c r="L27" s="3">
        <v>112</v>
      </c>
      <c r="M27" s="3">
        <v>112</v>
      </c>
      <c r="N27" s="3">
        <v>110</v>
      </c>
      <c r="O27" s="3">
        <f t="shared" si="0"/>
        <v>334</v>
      </c>
      <c r="P27" s="3">
        <f t="shared" si="1"/>
        <v>111.333333333333</v>
      </c>
      <c r="S27" s="2" t="s">
        <v>52</v>
      </c>
      <c r="T27" s="2">
        <f>((5*5)-1)*(3-1)</f>
        <v>48</v>
      </c>
      <c r="U27" s="5">
        <f>T18-U23-U24-U25-U26</f>
        <v>2545.25333333318</v>
      </c>
      <c r="V27" s="5">
        <f t="shared" si="11"/>
        <v>53.0261111111079</v>
      </c>
      <c r="W27" s="5"/>
      <c r="X27" s="5"/>
      <c r="Y27" s="5"/>
      <c r="Z27" s="4"/>
    </row>
    <row r="28" s="1" customFormat="1" spans="11:26">
      <c r="K28" s="2" t="s">
        <v>53</v>
      </c>
      <c r="L28" s="3">
        <v>115</v>
      </c>
      <c r="M28" s="3">
        <v>119</v>
      </c>
      <c r="N28" s="3">
        <v>118</v>
      </c>
      <c r="O28" s="3">
        <f t="shared" si="0"/>
        <v>352</v>
      </c>
      <c r="P28" s="3">
        <f t="shared" si="1"/>
        <v>117.333333333333</v>
      </c>
      <c r="S28" s="2" t="s">
        <v>3</v>
      </c>
      <c r="T28" s="2">
        <f>(5*5*3)-1</f>
        <v>74</v>
      </c>
      <c r="U28" s="5">
        <f>T18</f>
        <v>6092</v>
      </c>
      <c r="V28" s="5"/>
      <c r="W28" s="5"/>
      <c r="X28" s="5"/>
      <c r="Y28" s="5"/>
      <c r="Z28" s="4"/>
    </row>
    <row r="29" s="1" customFormat="1" spans="11:16">
      <c r="K29" s="2" t="s">
        <v>54</v>
      </c>
      <c r="L29" s="3">
        <v>119</v>
      </c>
      <c r="M29" s="3">
        <v>125</v>
      </c>
      <c r="N29" s="3">
        <v>110</v>
      </c>
      <c r="O29" s="3">
        <f t="shared" si="0"/>
        <v>354</v>
      </c>
      <c r="P29" s="3">
        <f t="shared" si="1"/>
        <v>118</v>
      </c>
    </row>
    <row r="30" s="1" customFormat="1" spans="11:27">
      <c r="K30" s="2" t="s">
        <v>55</v>
      </c>
      <c r="L30" s="3">
        <v>121</v>
      </c>
      <c r="M30" s="3">
        <v>133</v>
      </c>
      <c r="N30" s="3">
        <v>110</v>
      </c>
      <c r="O30" s="3">
        <f t="shared" si="0"/>
        <v>364</v>
      </c>
      <c r="P30" s="3">
        <f t="shared" si="1"/>
        <v>121.333333333333</v>
      </c>
      <c r="Y30" s="14" t="s">
        <v>56</v>
      </c>
      <c r="Z30" s="15">
        <f>(SQRT(V27)/P32)*100</f>
        <v>6.13988447464864</v>
      </c>
      <c r="AA30" t="s">
        <v>57</v>
      </c>
    </row>
    <row r="31" s="1" customFormat="1" spans="11:19">
      <c r="K31" s="2" t="s">
        <v>58</v>
      </c>
      <c r="L31" s="3">
        <v>114</v>
      </c>
      <c r="M31" s="3">
        <v>134</v>
      </c>
      <c r="N31" s="3">
        <v>120</v>
      </c>
      <c r="O31" s="3">
        <f t="shared" si="0"/>
        <v>368</v>
      </c>
      <c r="P31" s="3">
        <f t="shared" si="1"/>
        <v>122.666666666667</v>
      </c>
      <c r="S31" s="6" t="s">
        <v>59</v>
      </c>
    </row>
    <row r="32" s="1" customFormat="1" spans="11:20">
      <c r="K32" s="2" t="s">
        <v>3</v>
      </c>
      <c r="L32" s="3">
        <f t="shared" ref="L32:O32" si="13">SUM(L7:L31)</f>
        <v>3041</v>
      </c>
      <c r="M32" s="3">
        <f t="shared" si="13"/>
        <v>2965</v>
      </c>
      <c r="N32" s="3">
        <f t="shared" si="13"/>
        <v>2889</v>
      </c>
      <c r="O32" s="3">
        <f t="shared" si="13"/>
        <v>8895</v>
      </c>
      <c r="P32" s="4">
        <f>AVERAGE(P7:P31)</f>
        <v>118.6</v>
      </c>
      <c r="S32" s="6" t="s">
        <v>60</v>
      </c>
      <c r="T32" s="11">
        <f>SQRT(V27/15)</f>
        <v>1.88017926647271</v>
      </c>
    </row>
    <row r="33" s="1" customFormat="1" spans="20:23">
      <c r="T33" s="9">
        <v>2</v>
      </c>
      <c r="U33" s="9">
        <v>3</v>
      </c>
      <c r="V33" s="9">
        <v>4</v>
      </c>
      <c r="W33" s="9">
        <v>5</v>
      </c>
    </row>
    <row r="34" s="1" customFormat="1" spans="19:23">
      <c r="S34" s="1" t="s">
        <v>61</v>
      </c>
      <c r="T34" s="11">
        <v>2.843</v>
      </c>
      <c r="U34" s="11">
        <v>2.991</v>
      </c>
      <c r="V34" s="11">
        <v>3.087</v>
      </c>
      <c r="W34" s="11">
        <v>3.157</v>
      </c>
    </row>
    <row r="35" s="1" customFormat="1" spans="19:23">
      <c r="S35" s="1" t="s">
        <v>62</v>
      </c>
      <c r="T35" s="11">
        <f t="shared" ref="T35:W35" si="14">$T$32*T34</f>
        <v>5.34534965458192</v>
      </c>
      <c r="U35" s="11">
        <f t="shared" si="14"/>
        <v>5.62361618601988</v>
      </c>
      <c r="V35" s="11">
        <f t="shared" si="14"/>
        <v>5.80411339560126</v>
      </c>
      <c r="W35" s="11">
        <f t="shared" si="14"/>
        <v>5.93572594425435</v>
      </c>
    </row>
    <row r="37" s="1" customFormat="1" spans="19:22">
      <c r="S37" s="2" t="s">
        <v>1</v>
      </c>
      <c r="T37" s="2" t="s">
        <v>4</v>
      </c>
      <c r="U37" s="2" t="s">
        <v>63</v>
      </c>
      <c r="V37" s="1" t="s">
        <v>64</v>
      </c>
    </row>
    <row r="38" s="1" customFormat="1" spans="19:22">
      <c r="S38" s="2" t="s">
        <v>69</v>
      </c>
      <c r="T38" s="5"/>
      <c r="U38" s="2"/>
      <c r="V38" s="8"/>
    </row>
    <row r="39" s="1" customFormat="1" spans="19:22">
      <c r="S39" s="2" t="s">
        <v>8</v>
      </c>
      <c r="T39" s="5"/>
      <c r="U39" s="2"/>
      <c r="V39" s="8"/>
    </row>
    <row r="40" s="1" customFormat="1" spans="19:22">
      <c r="S40" s="2" t="s">
        <v>9</v>
      </c>
      <c r="T40" s="5"/>
      <c r="U40" s="2"/>
      <c r="V40" s="8"/>
    </row>
    <row r="41" s="1" customFormat="1" spans="19:21">
      <c r="S41" s="2" t="s">
        <v>10</v>
      </c>
      <c r="T41" s="5"/>
      <c r="U41" s="2"/>
    </row>
    <row r="42" s="1" customFormat="1" spans="19:22">
      <c r="S42" s="2" t="s">
        <v>11</v>
      </c>
      <c r="T42" s="5"/>
      <c r="U42" s="2"/>
      <c r="V42" s="8"/>
    </row>
    <row r="45" s="1" customFormat="1" spans="19:19">
      <c r="S45" s="6" t="s">
        <v>65</v>
      </c>
    </row>
    <row r="46" s="1" customFormat="1" spans="19:20">
      <c r="S46" s="6" t="s">
        <v>60</v>
      </c>
      <c r="T46" s="11">
        <f>SQRT(V27/15)</f>
        <v>1.88017926647271</v>
      </c>
    </row>
    <row r="47" s="1" customFormat="1" spans="20:23">
      <c r="T47" s="9">
        <v>2</v>
      </c>
      <c r="U47" s="9">
        <v>3</v>
      </c>
      <c r="V47" s="9">
        <v>4</v>
      </c>
      <c r="W47" s="9">
        <v>5</v>
      </c>
    </row>
    <row r="48" s="1" customFormat="1" spans="19:23">
      <c r="S48" s="1" t="s">
        <v>61</v>
      </c>
      <c r="T48" s="11">
        <v>2.843</v>
      </c>
      <c r="U48" s="11">
        <v>2.991</v>
      </c>
      <c r="V48" s="11">
        <v>3.087</v>
      </c>
      <c r="W48" s="11">
        <v>3.157</v>
      </c>
    </row>
    <row r="49" s="1" customFormat="1" spans="19:23">
      <c r="S49" s="1" t="s">
        <v>62</v>
      </c>
      <c r="T49" s="11">
        <f t="shared" ref="T49:W49" si="15">$T$32*T48</f>
        <v>5.34534965458192</v>
      </c>
      <c r="U49" s="11">
        <f t="shared" si="15"/>
        <v>5.62361618601988</v>
      </c>
      <c r="V49" s="11">
        <f t="shared" si="15"/>
        <v>5.80411339560126</v>
      </c>
      <c r="W49" s="11">
        <f t="shared" si="15"/>
        <v>5.93572594425435</v>
      </c>
    </row>
    <row r="51" s="1" customFormat="1" spans="19:22">
      <c r="S51" s="2" t="s">
        <v>1</v>
      </c>
      <c r="T51" s="2" t="s">
        <v>4</v>
      </c>
      <c r="U51" s="2" t="s">
        <v>63</v>
      </c>
      <c r="V51" s="1" t="s">
        <v>64</v>
      </c>
    </row>
    <row r="52" s="1" customFormat="1" spans="19:22">
      <c r="S52" s="2" t="s">
        <v>13</v>
      </c>
      <c r="T52" s="5"/>
      <c r="U52" s="2"/>
      <c r="V52" s="8"/>
    </row>
    <row r="53" s="1" customFormat="1" spans="19:22">
      <c r="S53" s="2" t="s">
        <v>70</v>
      </c>
      <c r="T53" s="5"/>
      <c r="U53" s="2"/>
      <c r="V53" s="8"/>
    </row>
    <row r="54" s="1" customFormat="1" spans="19:22">
      <c r="S54" s="2" t="s">
        <v>17</v>
      </c>
      <c r="T54" s="5"/>
      <c r="U54" s="2"/>
      <c r="V54" s="8"/>
    </row>
    <row r="55" s="1" customFormat="1" spans="19:22">
      <c r="S55" s="2" t="s">
        <v>19</v>
      </c>
      <c r="T55" s="5"/>
      <c r="U55" s="2"/>
      <c r="V55" s="8"/>
    </row>
    <row r="56" s="1" customFormat="1" spans="19:22">
      <c r="S56" s="2" t="s">
        <v>21</v>
      </c>
      <c r="T56" s="5"/>
      <c r="U56" s="2"/>
      <c r="V56" s="8"/>
    </row>
    <row r="58" s="1" customFormat="1" spans="19:19">
      <c r="S58" s="12" t="s">
        <v>71</v>
      </c>
    </row>
    <row r="59" s="1" customFormat="1" spans="19:20">
      <c r="S59" s="6" t="s">
        <v>60</v>
      </c>
      <c r="T59" s="13">
        <f>SQRT(V27/3)</f>
        <v>4.20420864971867</v>
      </c>
    </row>
    <row r="60" s="1" customFormat="1" spans="20:38">
      <c r="T60" s="9">
        <v>2</v>
      </c>
      <c r="U60" s="9">
        <v>3</v>
      </c>
      <c r="V60" s="9">
        <v>4</v>
      </c>
      <c r="W60" s="9">
        <v>5</v>
      </c>
      <c r="X60" s="9">
        <v>6</v>
      </c>
      <c r="Y60" s="9">
        <v>7</v>
      </c>
      <c r="Z60" s="9">
        <v>8</v>
      </c>
      <c r="AA60" s="9">
        <v>9</v>
      </c>
      <c r="AB60" s="9">
        <v>10</v>
      </c>
      <c r="AC60" s="9">
        <v>11</v>
      </c>
      <c r="AD60" s="9">
        <v>12</v>
      </c>
      <c r="AE60" s="9">
        <v>13</v>
      </c>
      <c r="AF60" s="9">
        <v>14</v>
      </c>
      <c r="AG60" s="9">
        <v>15</v>
      </c>
      <c r="AH60" s="9">
        <v>16</v>
      </c>
      <c r="AI60" s="9">
        <v>17</v>
      </c>
      <c r="AJ60" s="9">
        <v>18</v>
      </c>
      <c r="AK60" s="9">
        <v>19</v>
      </c>
      <c r="AL60" s="9">
        <v>20</v>
      </c>
    </row>
    <row r="61" s="1" customFormat="1" spans="19:38">
      <c r="S61" s="12" t="s">
        <v>61</v>
      </c>
      <c r="T61" s="9">
        <v>2.843</v>
      </c>
      <c r="U61" s="9">
        <v>2.991</v>
      </c>
      <c r="V61" s="9">
        <v>3.087</v>
      </c>
      <c r="W61" s="9">
        <v>3.157</v>
      </c>
      <c r="X61" s="9">
        <v>3.211</v>
      </c>
      <c r="Y61" s="9">
        <v>3.253</v>
      </c>
      <c r="Z61" s="9">
        <v>3.288</v>
      </c>
      <c r="AA61" s="9">
        <v>3.318</v>
      </c>
      <c r="AB61" s="9">
        <v>3.342</v>
      </c>
      <c r="AC61" s="9">
        <v>3.363</v>
      </c>
      <c r="AD61" s="9">
        <v>3.382</v>
      </c>
      <c r="AE61" s="9">
        <v>3.398</v>
      </c>
      <c r="AF61" s="9">
        <v>3.412</v>
      </c>
      <c r="AG61" s="9">
        <v>3.424</v>
      </c>
      <c r="AH61" s="9">
        <v>3.435</v>
      </c>
      <c r="AI61" s="9">
        <v>3.445</v>
      </c>
      <c r="AJ61" s="9">
        <v>3.453</v>
      </c>
      <c r="AK61" s="9">
        <v>3.461</v>
      </c>
      <c r="AL61" s="9">
        <v>3.468</v>
      </c>
    </row>
    <row r="62" s="1" customFormat="1" spans="19:38">
      <c r="S62" s="12" t="s">
        <v>62</v>
      </c>
      <c r="T62" s="13">
        <f t="shared" ref="T62:AL62" si="16">$T$59*T61</f>
        <v>11.9525651911502</v>
      </c>
      <c r="U62" s="13">
        <f t="shared" si="16"/>
        <v>12.5747880713086</v>
      </c>
      <c r="V62" s="13">
        <f t="shared" si="16"/>
        <v>12.9783921016815</v>
      </c>
      <c r="W62" s="13">
        <f t="shared" si="16"/>
        <v>13.2726867071619</v>
      </c>
      <c r="X62" s="13">
        <f t="shared" si="16"/>
        <v>13.4997139742467</v>
      </c>
      <c r="Y62" s="13">
        <f t="shared" si="16"/>
        <v>13.6762907375348</v>
      </c>
      <c r="Z62" s="13">
        <f t="shared" si="16"/>
        <v>13.823438040275</v>
      </c>
      <c r="AA62" s="13">
        <f t="shared" si="16"/>
        <v>13.9495642997666</v>
      </c>
      <c r="AB62" s="13">
        <f t="shared" si="16"/>
        <v>14.0504653073598</v>
      </c>
      <c r="AC62" s="13">
        <f t="shared" si="16"/>
        <v>14.1387536890039</v>
      </c>
      <c r="AD62" s="13">
        <f t="shared" si="16"/>
        <v>14.2186336533486</v>
      </c>
      <c r="AE62" s="13">
        <f t="shared" si="16"/>
        <v>14.2859009917441</v>
      </c>
      <c r="AF62" s="13">
        <f t="shared" si="16"/>
        <v>14.3447599128401</v>
      </c>
      <c r="AG62" s="13">
        <f t="shared" si="16"/>
        <v>14.3952104166367</v>
      </c>
      <c r="AH62" s="13">
        <f t="shared" si="16"/>
        <v>14.4414567117836</v>
      </c>
      <c r="AI62" s="13">
        <f t="shared" si="16"/>
        <v>14.4834987982808</v>
      </c>
      <c r="AJ62" s="13">
        <f t="shared" si="16"/>
        <v>14.5171324674786</v>
      </c>
      <c r="AK62" s="13">
        <f t="shared" si="16"/>
        <v>14.5507661366763</v>
      </c>
      <c r="AL62" s="13">
        <f t="shared" si="16"/>
        <v>14.5801955972244</v>
      </c>
    </row>
    <row r="64" s="1" customFormat="1" spans="19:22">
      <c r="S64" s="2" t="s">
        <v>1</v>
      </c>
      <c r="T64" s="2" t="s">
        <v>4</v>
      </c>
      <c r="U64" s="2" t="s">
        <v>63</v>
      </c>
      <c r="V64" s="1" t="s">
        <v>64</v>
      </c>
    </row>
    <row r="65" s="1" customFormat="1" spans="19:22">
      <c r="S65" s="2" t="s">
        <v>6</v>
      </c>
      <c r="T65" s="3"/>
      <c r="U65" s="2"/>
      <c r="V65" s="16"/>
    </row>
    <row r="66" s="1" customFormat="1" spans="19:22">
      <c r="S66" s="2" t="s">
        <v>12</v>
      </c>
      <c r="T66" s="3"/>
      <c r="U66" s="2"/>
      <c r="V66" s="16"/>
    </row>
    <row r="67" s="1" customFormat="1" spans="19:21">
      <c r="S67" s="2" t="s">
        <v>14</v>
      </c>
      <c r="T67" s="3"/>
      <c r="U67" s="2"/>
    </row>
    <row r="68" s="1" customFormat="1" spans="19:21">
      <c r="S68" s="2" t="s">
        <v>16</v>
      </c>
      <c r="T68" s="3"/>
      <c r="U68" s="2"/>
    </row>
    <row r="69" s="1" customFormat="1" spans="19:22">
      <c r="S69" s="2" t="s">
        <v>18</v>
      </c>
      <c r="T69" s="3"/>
      <c r="U69" s="2"/>
      <c r="V69" s="11"/>
    </row>
    <row r="70" s="1" customFormat="1" spans="19:21">
      <c r="S70" s="2" t="s">
        <v>20</v>
      </c>
      <c r="T70" s="3"/>
      <c r="U70" s="2"/>
    </row>
    <row r="71" s="1" customFormat="1" spans="19:21">
      <c r="S71" s="2" t="s">
        <v>22</v>
      </c>
      <c r="T71" s="3"/>
      <c r="U71" s="2"/>
    </row>
    <row r="72" s="1" customFormat="1" spans="19:21">
      <c r="S72" s="2" t="s">
        <v>23</v>
      </c>
      <c r="T72" s="3"/>
      <c r="U72" s="2"/>
    </row>
    <row r="73" s="1" customFormat="1" spans="19:21">
      <c r="S73" s="2" t="s">
        <v>24</v>
      </c>
      <c r="T73" s="3"/>
      <c r="U73" s="2"/>
    </row>
    <row r="74" s="1" customFormat="1" spans="19:21">
      <c r="S74" s="2" t="s">
        <v>25</v>
      </c>
      <c r="T74" s="3"/>
      <c r="U74" s="2"/>
    </row>
    <row r="75" s="1" customFormat="1" spans="19:21">
      <c r="S75" s="2" t="s">
        <v>26</v>
      </c>
      <c r="T75" s="3"/>
      <c r="U75" s="2"/>
    </row>
    <row r="76" s="1" customFormat="1" spans="19:22">
      <c r="S76" s="2" t="s">
        <v>28</v>
      </c>
      <c r="T76" s="3"/>
      <c r="U76" s="2"/>
      <c r="V76" s="13"/>
    </row>
    <row r="77" s="1" customFormat="1" spans="19:21">
      <c r="S77" s="2" t="s">
        <v>30</v>
      </c>
      <c r="T77" s="3"/>
      <c r="U77" s="2"/>
    </row>
    <row r="78" s="1" customFormat="1" spans="19:21">
      <c r="S78" s="2" t="s">
        <v>31</v>
      </c>
      <c r="T78" s="3"/>
      <c r="U78" s="2"/>
    </row>
    <row r="79" s="1" customFormat="1" spans="19:21">
      <c r="S79" s="2" t="s">
        <v>33</v>
      </c>
      <c r="T79" s="3"/>
      <c r="U79" s="2"/>
    </row>
    <row r="80" s="1" customFormat="1" spans="19:22">
      <c r="S80" s="2" t="s">
        <v>41</v>
      </c>
      <c r="T80" s="3"/>
      <c r="U80" s="2"/>
      <c r="V80" s="8"/>
    </row>
    <row r="81" s="1" customFormat="1" spans="19:21">
      <c r="S81" s="2" t="s">
        <v>42</v>
      </c>
      <c r="T81" s="3"/>
      <c r="U81" s="2"/>
    </row>
    <row r="82" s="1" customFormat="1" spans="19:22">
      <c r="S82" s="2" t="s">
        <v>44</v>
      </c>
      <c r="T82" s="3"/>
      <c r="U82" s="2"/>
      <c r="V82" s="8"/>
    </row>
    <row r="83" s="1" customFormat="1" spans="19:21">
      <c r="S83" s="2" t="s">
        <v>46</v>
      </c>
      <c r="T83" s="3"/>
      <c r="U83" s="2"/>
    </row>
    <row r="84" s="1" customFormat="1" spans="19:21">
      <c r="S84" s="2" t="s">
        <v>48</v>
      </c>
      <c r="T84" s="3"/>
      <c r="U84" s="2"/>
    </row>
    <row r="85" s="1" customFormat="1" spans="19:22">
      <c r="S85" s="2" t="s">
        <v>51</v>
      </c>
      <c r="T85" s="3"/>
      <c r="U85" s="2"/>
      <c r="V85" s="16"/>
    </row>
    <row r="86" s="1" customFormat="1" spans="19:21">
      <c r="S86" s="2" t="s">
        <v>53</v>
      </c>
      <c r="T86" s="3"/>
      <c r="U86" s="2"/>
    </row>
    <row r="87" s="1" customFormat="1" spans="19:21">
      <c r="S87" s="2" t="s">
        <v>54</v>
      </c>
      <c r="T87" s="3"/>
      <c r="U87" s="2"/>
    </row>
    <row r="88" s="1" customFormat="1" spans="19:21">
      <c r="S88" s="2" t="s">
        <v>55</v>
      </c>
      <c r="T88" s="3"/>
      <c r="U88" s="2"/>
    </row>
    <row r="89" s="1" customFormat="1" spans="19:21">
      <c r="S89" s="2" t="s">
        <v>58</v>
      </c>
      <c r="T89" s="3"/>
      <c r="U89" s="2"/>
    </row>
  </sheetData>
  <sortState ref="S52:V56">
    <sortCondition ref="T52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10 mst</vt:lpstr>
      <vt:lpstr>17 mst</vt:lpstr>
      <vt:lpstr>24 mst</vt:lpstr>
      <vt:lpstr>31 mst</vt:lpstr>
      <vt:lpstr>38 mst</vt:lpstr>
      <vt:lpstr>45 mst</vt:lpstr>
      <vt:lpstr>52 mst</vt:lpstr>
      <vt:lpstr>59 mst</vt:lpstr>
      <vt:lpstr>66 mst</vt:lpstr>
      <vt:lpstr>73 mst</vt:lpstr>
      <vt:lpstr>80 mst</vt:lpstr>
      <vt:lpstr>87 mst </vt:lpstr>
      <vt:lpstr>90 mst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</dc:creator>
  <cp:lastModifiedBy>axioo</cp:lastModifiedBy>
  <dcterms:created xsi:type="dcterms:W3CDTF">2025-04-18T07:38:00Z</dcterms:created>
  <dcterms:modified xsi:type="dcterms:W3CDTF">2025-05-27T15:13:49Z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87AEA38CF19E4CB99557D9207BC51ABB_13</vt:lpwstr>
  </property>
  <property fmtid="{D5CDD505-2E9C-101B-9397-08002B2CF9AE}" pid="3" name="KSOProductBuildVer">
    <vt:lpwstr>1033-12.2.0.21179</vt:lpwstr>
  </property>
</Properties>
</file>