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00" tabRatio="779"/>
  </bookViews>
  <sheets>
    <sheet name="10 hst" sheetId="1" r:id="rId1"/>
    <sheet name="17 hst" sheetId="2" r:id="rId2"/>
    <sheet name="24 hst" sheetId="3" r:id="rId3"/>
    <sheet name="31 hst" sheetId="4" r:id="rId4"/>
    <sheet name="38 hst" sheetId="5" r:id="rId5"/>
    <sheet name="45 hst" sheetId="6" r:id="rId6"/>
    <sheet name="52 hst" sheetId="7" r:id="rId7"/>
    <sheet name="59 hst" sheetId="8" r:id="rId8"/>
    <sheet name="66 hst" sheetId="9" r:id="rId9"/>
    <sheet name="73 hst" sheetId="10" r:id="rId10"/>
    <sheet name="80 hst" sheetId="11" r:id="rId11"/>
    <sheet name="87 hst" sheetId="12" r:id="rId12"/>
    <sheet name="90 hst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<sst xmlns="http://schemas.openxmlformats.org/spreadsheetml/2006/main" count="1675" uniqueCount="92">
  <si>
    <t>Perlakuan</t>
  </si>
  <si>
    <t>Kelompok</t>
  </si>
  <si>
    <t>Total</t>
  </si>
  <si>
    <t>Rata-Rata</t>
  </si>
  <si>
    <t>P0K0</t>
  </si>
  <si>
    <t>P0</t>
  </si>
  <si>
    <t>P1</t>
  </si>
  <si>
    <t>P2</t>
  </si>
  <si>
    <t>P3</t>
  </si>
  <si>
    <t>P4</t>
  </si>
  <si>
    <t>P0K1</t>
  </si>
  <si>
    <t>K0</t>
  </si>
  <si>
    <t>P0K2</t>
  </si>
  <si>
    <t>K1</t>
  </si>
  <si>
    <t>P0K3</t>
  </si>
  <si>
    <t>K2</t>
  </si>
  <si>
    <t>P0K4</t>
  </si>
  <si>
    <t>K3</t>
  </si>
  <si>
    <t>P1K0</t>
  </si>
  <si>
    <t>K4</t>
  </si>
  <si>
    <t>P1K1</t>
  </si>
  <si>
    <t>P1K2</t>
  </si>
  <si>
    <t>P1K3</t>
  </si>
  <si>
    <t>P1K4</t>
  </si>
  <si>
    <t>P2K0</t>
  </si>
  <si>
    <t>FK</t>
  </si>
  <si>
    <t>P2K1</t>
  </si>
  <si>
    <t>JKT</t>
  </si>
  <si>
    <t>P2K2</t>
  </si>
  <si>
    <t>P2K3</t>
  </si>
  <si>
    <t>Anova</t>
  </si>
  <si>
    <t>P2K4</t>
  </si>
  <si>
    <t>Sk</t>
  </si>
  <si>
    <t>Db</t>
  </si>
  <si>
    <t>Jk</t>
  </si>
  <si>
    <t>Kt</t>
  </si>
  <si>
    <t>F Hitung</t>
  </si>
  <si>
    <t>F Tabel</t>
  </si>
  <si>
    <t>Ket</t>
  </si>
  <si>
    <t>P3K0</t>
  </si>
  <si>
    <t>P3K1</t>
  </si>
  <si>
    <t>tn</t>
  </si>
  <si>
    <t>P3K2</t>
  </si>
  <si>
    <t>P</t>
  </si>
  <si>
    <t>P3K3</t>
  </si>
  <si>
    <t>K</t>
  </si>
  <si>
    <t>sn</t>
  </si>
  <si>
    <t>P3K4</t>
  </si>
  <si>
    <t>PK</t>
  </si>
  <si>
    <t>P4K0</t>
  </si>
  <si>
    <t>Galat</t>
  </si>
  <si>
    <t>P4K1</t>
  </si>
  <si>
    <t>P4K2</t>
  </si>
  <si>
    <t>P4K3</t>
  </si>
  <si>
    <t>KK</t>
  </si>
  <si>
    <t>%</t>
  </si>
  <si>
    <t>P4K4</t>
  </si>
  <si>
    <t>Uji Duncan P</t>
  </si>
  <si>
    <t>Sd</t>
  </si>
  <si>
    <t>Duncan Tabel</t>
  </si>
  <si>
    <t>Duncan Hitung</t>
  </si>
  <si>
    <t>Notasi</t>
  </si>
  <si>
    <t>Duncan+Rata-Rata</t>
  </si>
  <si>
    <t>Uji Duncan K</t>
  </si>
  <si>
    <t>KO</t>
  </si>
  <si>
    <t>Uji Duncan Interaksi</t>
  </si>
  <si>
    <t>n</t>
  </si>
  <si>
    <t>p2k3</t>
  </si>
  <si>
    <t>p2k4</t>
  </si>
  <si>
    <t>p4k2</t>
  </si>
  <si>
    <t>p3k3</t>
  </si>
  <si>
    <t>p4k3</t>
  </si>
  <si>
    <t>p4k4</t>
  </si>
  <si>
    <t>p1k2</t>
  </si>
  <si>
    <t>p3k2</t>
  </si>
  <si>
    <t>p1k3</t>
  </si>
  <si>
    <t>p0k4</t>
  </si>
  <si>
    <t>p1k4</t>
  </si>
  <si>
    <t>p0k3</t>
  </si>
  <si>
    <t>p2k2</t>
  </si>
  <si>
    <t>p3k4</t>
  </si>
  <si>
    <t>p0k2</t>
  </si>
  <si>
    <t>p2k1</t>
  </si>
  <si>
    <t>p1k1</t>
  </si>
  <si>
    <t>p4k1</t>
  </si>
  <si>
    <t>p3k1</t>
  </si>
  <si>
    <t>p0k1</t>
  </si>
  <si>
    <t>p1ko</t>
  </si>
  <si>
    <t>p2k0</t>
  </si>
  <si>
    <t>p3k0</t>
  </si>
  <si>
    <t>p4k0</t>
  </si>
  <si>
    <t>poko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</si>
</sst>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* #,##0.00_);_(* \(#,##0.00\);_(* &quot;-&quot;??_);_(@_)"/>
    <numFmt numFmtId="177" formatCode="_-&quot;Rp&quot;* #,##0.00_-;\-&quot;Rp&quot;* #,##0.00_-;_-&quot;Rp&quot;* &quot;-&quot;??_-;_-@_-"/>
    <numFmt numFmtId="178" formatCode="_(* #,##0_);_(* \(#,##0\);_(* &quot;-&quot;_);_(@_)"/>
    <numFmt numFmtId="179" formatCode="_-&quot;Rp&quot;* #,##0_-;\-&quot;Rp&quot;* #,##0_-;_-&quot;Rp&quot;* &quot;-&quot;??_-;_-@_-"/>
    <numFmt numFmtId="180" formatCode="#,##0.00;[Red]#,##0.00"/>
    <numFmt numFmtId="181" formatCode="0.000"/>
  </numFmts>
  <fonts count="21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18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2" fontId="0" fillId="0" borderId="0" xfId="0" applyNumberFormat="1" applyFill="1" applyAlignment="1">
      <alignment vertical="center"/>
    </xf>
    <xf numFmtId="0" fontId="0" fillId="0" borderId="0" xfId="0" applyFill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181" fontId="0" fillId="0" borderId="0" xfId="0" applyNumberFormat="1" applyFill="1" applyAlignment="1">
      <alignment horizontal="center" vertical="center"/>
    </xf>
    <xf numFmtId="181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81" fontId="0" fillId="0" borderId="1" xfId="0" applyNumberFormat="1" applyFill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tabSelected="1" zoomScale="89" zoomScaleNormal="89" topLeftCell="I6" workbookViewId="0">
      <selection activeCell="L7" sqref="L7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0</v>
      </c>
      <c r="M7" s="3">
        <v>0</v>
      </c>
      <c r="N7" s="3">
        <v>0</v>
      </c>
      <c r="O7" s="3">
        <f t="shared" ref="O7:O31" si="0">SUM(L7:N7)</f>
        <v>0</v>
      </c>
      <c r="P7" s="3">
        <f t="shared" ref="P7:P31" si="1">AVERAGE(L7:N7)</f>
        <v>0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0</v>
      </c>
      <c r="M8" s="3">
        <v>0</v>
      </c>
      <c r="N8" s="3">
        <v>0</v>
      </c>
      <c r="O8" s="3">
        <f t="shared" si="0"/>
        <v>0</v>
      </c>
      <c r="P8" s="3">
        <f t="shared" si="1"/>
        <v>0</v>
      </c>
      <c r="S8" s="2" t="s">
        <v>11</v>
      </c>
      <c r="T8" s="3">
        <f t="shared" ref="T8:T12" si="2">O7</f>
        <v>0</v>
      </c>
      <c r="U8" s="3">
        <f t="shared" ref="U8:U12" si="3">O12</f>
        <v>0</v>
      </c>
      <c r="V8" s="3">
        <f t="shared" ref="V8:V12" si="4">O17</f>
        <v>0</v>
      </c>
      <c r="W8" s="3">
        <f t="shared" ref="W8:W12" si="5">O22</f>
        <v>1</v>
      </c>
      <c r="X8" s="3">
        <f t="shared" ref="X8:X12" si="6">O27</f>
        <v>0</v>
      </c>
      <c r="Y8" s="3">
        <f t="shared" ref="Y8:Y12" si="7">SUM(T8:X8)</f>
        <v>1</v>
      </c>
      <c r="Z8" s="5">
        <f t="shared" ref="Z8:Z12" si="8">Y8/15</f>
        <v>0.0666666666666667</v>
      </c>
    </row>
    <row r="9" s="1" customFormat="1" spans="11:26">
      <c r="K9" s="2" t="s">
        <v>12</v>
      </c>
      <c r="L9" s="3">
        <v>0</v>
      </c>
      <c r="M9" s="3">
        <v>0</v>
      </c>
      <c r="N9" s="3">
        <v>1</v>
      </c>
      <c r="O9" s="3">
        <f t="shared" si="0"/>
        <v>1</v>
      </c>
      <c r="P9" s="3">
        <f t="shared" si="1"/>
        <v>0.333333333333333</v>
      </c>
      <c r="S9" s="2" t="s">
        <v>13</v>
      </c>
      <c r="T9" s="3">
        <f t="shared" si="2"/>
        <v>0</v>
      </c>
      <c r="U9" s="3">
        <f t="shared" si="3"/>
        <v>0</v>
      </c>
      <c r="V9" s="3">
        <f t="shared" si="4"/>
        <v>1</v>
      </c>
      <c r="W9" s="3">
        <f t="shared" si="5"/>
        <v>0</v>
      </c>
      <c r="X9" s="3">
        <f t="shared" si="6"/>
        <v>0</v>
      </c>
      <c r="Y9" s="3">
        <f t="shared" si="7"/>
        <v>1</v>
      </c>
      <c r="Z9" s="5">
        <f t="shared" si="8"/>
        <v>0.0666666666666667</v>
      </c>
    </row>
    <row r="10" s="1" customFormat="1" spans="11:26">
      <c r="K10" s="2" t="s">
        <v>14</v>
      </c>
      <c r="L10" s="3">
        <v>1</v>
      </c>
      <c r="M10" s="3">
        <v>0</v>
      </c>
      <c r="N10" s="3">
        <v>0</v>
      </c>
      <c r="O10" s="3">
        <f t="shared" si="0"/>
        <v>1</v>
      </c>
      <c r="P10" s="3">
        <f t="shared" si="1"/>
        <v>0.333333333333333</v>
      </c>
      <c r="S10" s="2" t="s">
        <v>15</v>
      </c>
      <c r="T10" s="3">
        <f t="shared" si="2"/>
        <v>1</v>
      </c>
      <c r="U10" s="3">
        <f t="shared" si="3"/>
        <v>1</v>
      </c>
      <c r="V10" s="3">
        <f t="shared" si="4"/>
        <v>2</v>
      </c>
      <c r="W10" s="3">
        <f t="shared" si="5"/>
        <v>2</v>
      </c>
      <c r="X10" s="3">
        <f t="shared" si="6"/>
        <v>2</v>
      </c>
      <c r="Y10" s="3">
        <f t="shared" si="7"/>
        <v>8</v>
      </c>
      <c r="Z10" s="5">
        <f t="shared" si="8"/>
        <v>0.533333333333333</v>
      </c>
    </row>
    <row r="11" s="1" customFormat="1" spans="11:26">
      <c r="K11" s="2" t="s">
        <v>16</v>
      </c>
      <c r="L11" s="3">
        <v>0</v>
      </c>
      <c r="M11" s="3">
        <v>1</v>
      </c>
      <c r="N11" s="3">
        <v>1</v>
      </c>
      <c r="O11" s="3">
        <f t="shared" si="0"/>
        <v>2</v>
      </c>
      <c r="P11" s="3">
        <f t="shared" si="1"/>
        <v>0.666666666666667</v>
      </c>
      <c r="S11" s="2" t="s">
        <v>17</v>
      </c>
      <c r="T11" s="3">
        <f t="shared" si="2"/>
        <v>1</v>
      </c>
      <c r="U11" s="3">
        <f t="shared" si="3"/>
        <v>2</v>
      </c>
      <c r="V11" s="3">
        <f t="shared" si="4"/>
        <v>4</v>
      </c>
      <c r="W11" s="3">
        <f t="shared" si="5"/>
        <v>2</v>
      </c>
      <c r="X11" s="3">
        <f t="shared" si="6"/>
        <v>2</v>
      </c>
      <c r="Y11" s="3">
        <f t="shared" si="7"/>
        <v>11</v>
      </c>
      <c r="Z11" s="5">
        <f t="shared" si="8"/>
        <v>0.733333333333333</v>
      </c>
    </row>
    <row r="12" s="1" customFormat="1" spans="11:26">
      <c r="K12" s="2" t="s">
        <v>18</v>
      </c>
      <c r="L12" s="3">
        <v>0</v>
      </c>
      <c r="M12" s="3">
        <v>0</v>
      </c>
      <c r="N12" s="3">
        <v>0</v>
      </c>
      <c r="O12" s="3">
        <f t="shared" si="0"/>
        <v>0</v>
      </c>
      <c r="P12" s="3">
        <f t="shared" si="1"/>
        <v>0</v>
      </c>
      <c r="S12" s="2" t="s">
        <v>19</v>
      </c>
      <c r="T12" s="3">
        <f t="shared" si="2"/>
        <v>2</v>
      </c>
      <c r="U12" s="3">
        <f t="shared" si="3"/>
        <v>1</v>
      </c>
      <c r="V12" s="3">
        <f t="shared" si="4"/>
        <v>3</v>
      </c>
      <c r="W12" s="3">
        <f t="shared" si="5"/>
        <v>1</v>
      </c>
      <c r="X12" s="3">
        <f t="shared" si="6"/>
        <v>2</v>
      </c>
      <c r="Y12" s="3">
        <f t="shared" si="7"/>
        <v>9</v>
      </c>
      <c r="Z12" s="5">
        <f t="shared" si="8"/>
        <v>0.6</v>
      </c>
    </row>
    <row r="13" s="1" customFormat="1" spans="11:26">
      <c r="K13" s="2" t="s">
        <v>20</v>
      </c>
      <c r="L13" s="3">
        <v>0</v>
      </c>
      <c r="M13" s="3">
        <v>0</v>
      </c>
      <c r="N13" s="3">
        <v>0</v>
      </c>
      <c r="O13" s="3">
        <f t="shared" si="0"/>
        <v>0</v>
      </c>
      <c r="P13" s="3">
        <f t="shared" si="1"/>
        <v>0</v>
      </c>
      <c r="S13" s="2" t="s">
        <v>2</v>
      </c>
      <c r="T13" s="3">
        <f t="shared" ref="T13:Y13" si="9">SUM(T8:T12)</f>
        <v>4</v>
      </c>
      <c r="U13" s="3">
        <f t="shared" si="9"/>
        <v>4</v>
      </c>
      <c r="V13" s="3">
        <f t="shared" si="9"/>
        <v>10</v>
      </c>
      <c r="W13" s="3">
        <f t="shared" si="9"/>
        <v>6</v>
      </c>
      <c r="X13" s="3">
        <f t="shared" si="9"/>
        <v>6</v>
      </c>
      <c r="Y13" s="3">
        <f t="shared" si="9"/>
        <v>30</v>
      </c>
      <c r="Z13" s="2"/>
    </row>
    <row r="14" s="1" customFormat="1" spans="11:26">
      <c r="K14" s="2" t="s">
        <v>21</v>
      </c>
      <c r="L14" s="3">
        <v>0</v>
      </c>
      <c r="M14" s="3">
        <v>1</v>
      </c>
      <c r="N14" s="3">
        <v>0</v>
      </c>
      <c r="O14" s="3">
        <f t="shared" si="0"/>
        <v>1</v>
      </c>
      <c r="P14" s="3">
        <f t="shared" si="1"/>
        <v>0.333333333333333</v>
      </c>
      <c r="S14" s="2" t="s">
        <v>3</v>
      </c>
      <c r="T14" s="5">
        <f t="shared" ref="T14:X14" si="10">T13/15</f>
        <v>0.266666666666667</v>
      </c>
      <c r="U14" s="5">
        <f t="shared" si="10"/>
        <v>0.266666666666667</v>
      </c>
      <c r="V14" s="5">
        <f t="shared" si="10"/>
        <v>0.666666666666667</v>
      </c>
      <c r="W14" s="5">
        <f t="shared" si="10"/>
        <v>0.4</v>
      </c>
      <c r="X14" s="5">
        <f t="shared" si="10"/>
        <v>0.4</v>
      </c>
      <c r="Y14" s="2"/>
      <c r="Z14" s="2"/>
    </row>
    <row r="15" s="1" customFormat="1" spans="11:16">
      <c r="K15" s="2" t="s">
        <v>22</v>
      </c>
      <c r="L15" s="3">
        <v>0</v>
      </c>
      <c r="M15" s="3">
        <v>1</v>
      </c>
      <c r="N15" s="3">
        <v>1</v>
      </c>
      <c r="O15" s="3">
        <f t="shared" si="0"/>
        <v>2</v>
      </c>
      <c r="P15" s="3">
        <f t="shared" si="1"/>
        <v>0.666666666666667</v>
      </c>
    </row>
    <row r="16" s="1" customFormat="1" spans="11:16">
      <c r="K16" s="2" t="s">
        <v>23</v>
      </c>
      <c r="L16" s="3">
        <v>0</v>
      </c>
      <c r="M16" s="3">
        <v>1</v>
      </c>
      <c r="N16" s="3">
        <v>0</v>
      </c>
      <c r="O16" s="3">
        <f t="shared" si="0"/>
        <v>1</v>
      </c>
      <c r="P16" s="3">
        <f t="shared" si="1"/>
        <v>0.333333333333333</v>
      </c>
    </row>
    <row r="17" s="1" customFormat="1" spans="11:20">
      <c r="K17" s="2" t="s">
        <v>24</v>
      </c>
      <c r="L17" s="3">
        <v>0</v>
      </c>
      <c r="M17" s="3">
        <v>0</v>
      </c>
      <c r="N17" s="3">
        <v>0</v>
      </c>
      <c r="O17" s="3">
        <f t="shared" si="0"/>
        <v>0</v>
      </c>
      <c r="P17" s="3">
        <f t="shared" si="1"/>
        <v>0</v>
      </c>
      <c r="S17" s="6" t="s">
        <v>25</v>
      </c>
      <c r="T17" s="7">
        <f>O32^2/(5*5*3)</f>
        <v>12</v>
      </c>
    </row>
    <row r="18" s="1" customFormat="1" spans="11:20">
      <c r="K18" s="2" t="s">
        <v>26</v>
      </c>
      <c r="L18" s="3">
        <v>1</v>
      </c>
      <c r="M18" s="3">
        <v>0</v>
      </c>
      <c r="N18" s="3">
        <v>0</v>
      </c>
      <c r="O18" s="3">
        <f t="shared" si="0"/>
        <v>1</v>
      </c>
      <c r="P18" s="3">
        <f t="shared" si="1"/>
        <v>0.333333333333333</v>
      </c>
      <c r="S18" s="6" t="s">
        <v>27</v>
      </c>
      <c r="T18" s="7">
        <f>SUMSQ(L7:N31)-T17</f>
        <v>20</v>
      </c>
    </row>
    <row r="19" s="1" customFormat="1" spans="11:16">
      <c r="K19" s="2" t="s">
        <v>28</v>
      </c>
      <c r="L19" s="3">
        <v>0</v>
      </c>
      <c r="M19" s="3">
        <v>1</v>
      </c>
      <c r="N19" s="3">
        <v>1</v>
      </c>
      <c r="O19" s="3">
        <f t="shared" si="0"/>
        <v>2</v>
      </c>
      <c r="P19" s="3">
        <f t="shared" si="1"/>
        <v>0.666666666666667</v>
      </c>
    </row>
    <row r="20" s="1" customFormat="1" spans="11:19">
      <c r="K20" s="2" t="s">
        <v>29</v>
      </c>
      <c r="L20" s="3">
        <v>1</v>
      </c>
      <c r="M20" s="3">
        <v>2</v>
      </c>
      <c r="N20" s="3">
        <v>1</v>
      </c>
      <c r="O20" s="3">
        <f t="shared" si="0"/>
        <v>4</v>
      </c>
      <c r="P20" s="3">
        <f t="shared" si="1"/>
        <v>1.33333333333333</v>
      </c>
      <c r="S20" s="8" t="s">
        <v>30</v>
      </c>
    </row>
    <row r="21" s="1" customFormat="1" spans="11:26">
      <c r="K21" s="2" t="s">
        <v>31</v>
      </c>
      <c r="L21" s="3">
        <v>1</v>
      </c>
      <c r="M21" s="3">
        <v>1</v>
      </c>
      <c r="N21" s="3">
        <v>1</v>
      </c>
      <c r="O21" s="3">
        <f t="shared" si="0"/>
        <v>3</v>
      </c>
      <c r="P21" s="3">
        <f t="shared" si="1"/>
        <v>1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0</v>
      </c>
      <c r="M22" s="3">
        <v>0</v>
      </c>
      <c r="N22" s="3">
        <v>1</v>
      </c>
      <c r="O22" s="3">
        <f t="shared" si="0"/>
        <v>1</v>
      </c>
      <c r="P22" s="3">
        <f t="shared" si="1"/>
        <v>0.333333333333333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0</v>
      </c>
      <c r="M23" s="3">
        <v>0</v>
      </c>
      <c r="N23" s="3">
        <v>0</v>
      </c>
      <c r="O23" s="3">
        <v>0</v>
      </c>
      <c r="P23" s="3">
        <f t="shared" si="1"/>
        <v>0</v>
      </c>
      <c r="S23" s="2" t="s">
        <v>1</v>
      </c>
      <c r="T23" s="2">
        <f>3-1</f>
        <v>2</v>
      </c>
      <c r="U23" s="5">
        <f>(SUMSQ(L32:N32)/25)-T17</f>
        <v>1.04</v>
      </c>
      <c r="V23" s="5">
        <f t="shared" ref="V23:V27" si="11">U23/T23</f>
        <v>0.52</v>
      </c>
      <c r="W23" s="5">
        <f t="shared" ref="W23:W26" si="12">V23/$V$27</f>
        <v>2.59279778393352</v>
      </c>
      <c r="X23" s="5">
        <v>3.1907273359285</v>
      </c>
      <c r="Y23" s="5">
        <v>5.07666380708612</v>
      </c>
      <c r="Z23" s="2" t="s">
        <v>41</v>
      </c>
    </row>
    <row r="24" s="1" customFormat="1" spans="11:26">
      <c r="K24" s="2" t="s">
        <v>42</v>
      </c>
      <c r="L24" s="3">
        <v>0</v>
      </c>
      <c r="M24" s="3">
        <v>1</v>
      </c>
      <c r="N24" s="3">
        <v>1</v>
      </c>
      <c r="O24" s="3">
        <f t="shared" si="0"/>
        <v>2</v>
      </c>
      <c r="P24" s="3">
        <f t="shared" si="1"/>
        <v>0.666666666666667</v>
      </c>
      <c r="S24" s="2" t="s">
        <v>43</v>
      </c>
      <c r="T24" s="2">
        <f>5-1</f>
        <v>4</v>
      </c>
      <c r="U24" s="5">
        <f>(SUMSQ(T13:X13)/15)-T17</f>
        <v>1.6</v>
      </c>
      <c r="V24" s="5">
        <f t="shared" si="11"/>
        <v>0.4</v>
      </c>
      <c r="W24" s="5">
        <f t="shared" si="12"/>
        <v>1.99445983379501</v>
      </c>
      <c r="X24" s="5">
        <v>2.56524050847904</v>
      </c>
      <c r="Y24" s="5">
        <v>3.73741724260353</v>
      </c>
      <c r="Z24" s="2" t="s">
        <v>41</v>
      </c>
    </row>
    <row r="25" s="1" customFormat="1" spans="11:26">
      <c r="K25" s="2" t="s">
        <v>44</v>
      </c>
      <c r="L25" s="3">
        <v>1</v>
      </c>
      <c r="M25" s="3">
        <v>1</v>
      </c>
      <c r="N25" s="3">
        <v>0</v>
      </c>
      <c r="O25" s="3">
        <f t="shared" si="0"/>
        <v>2</v>
      </c>
      <c r="P25" s="3">
        <f t="shared" si="1"/>
        <v>0.666666666666667</v>
      </c>
      <c r="S25" s="2" t="s">
        <v>45</v>
      </c>
      <c r="T25" s="2">
        <f>5-1</f>
        <v>4</v>
      </c>
      <c r="U25" s="5">
        <f>(SUMSQ(Y8:Y12)/15)-T17</f>
        <v>5.86666666666667</v>
      </c>
      <c r="V25" s="5">
        <f t="shared" si="11"/>
        <v>1.46666666666667</v>
      </c>
      <c r="W25" s="5">
        <f t="shared" si="12"/>
        <v>7.31301939058172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0</v>
      </c>
      <c r="M26" s="3">
        <v>1</v>
      </c>
      <c r="N26" s="3">
        <v>0</v>
      </c>
      <c r="O26" s="3">
        <f t="shared" si="0"/>
        <v>1</v>
      </c>
      <c r="P26" s="3">
        <f t="shared" si="1"/>
        <v>0.333333333333333</v>
      </c>
      <c r="S26" s="2" t="s">
        <v>48</v>
      </c>
      <c r="T26" s="2">
        <f>(5-1)*(5-1)</f>
        <v>16</v>
      </c>
      <c r="U26" s="5">
        <f>(SUMSQ(T8:X12)/3)-T17-U24-U25</f>
        <v>1.86666666666667</v>
      </c>
      <c r="V26" s="5">
        <f t="shared" si="11"/>
        <v>0.116666666666667</v>
      </c>
      <c r="W26" s="5">
        <f t="shared" si="12"/>
        <v>0.581717451523545</v>
      </c>
      <c r="X26" s="5">
        <v>1.85916701285117</v>
      </c>
      <c r="Y26" s="5">
        <v>2.39851571226643</v>
      </c>
      <c r="Z26" s="2" t="s">
        <v>41</v>
      </c>
    </row>
    <row r="27" s="1" customFormat="1" spans="11:26">
      <c r="K27" s="2" t="s">
        <v>49</v>
      </c>
      <c r="L27" s="3">
        <v>0</v>
      </c>
      <c r="M27" s="3">
        <v>0</v>
      </c>
      <c r="N27" s="3">
        <v>0</v>
      </c>
      <c r="O27" s="3">
        <f t="shared" si="0"/>
        <v>0</v>
      </c>
      <c r="P27" s="3">
        <f t="shared" si="1"/>
        <v>0</v>
      </c>
      <c r="S27" s="2" t="s">
        <v>50</v>
      </c>
      <c r="T27" s="2">
        <f>((5*5)-1)*(3-1)</f>
        <v>48</v>
      </c>
      <c r="U27" s="5">
        <f>T18-U23-U24-U25-U26</f>
        <v>9.62666666666667</v>
      </c>
      <c r="V27" s="5">
        <f t="shared" si="11"/>
        <v>0.200555555555556</v>
      </c>
      <c r="W27" s="5"/>
      <c r="X27" s="5"/>
      <c r="Y27" s="5"/>
      <c r="Z27" s="4"/>
    </row>
    <row r="28" s="1" customFormat="1" spans="11:26">
      <c r="K28" s="2" t="s">
        <v>51</v>
      </c>
      <c r="L28" s="3">
        <v>0</v>
      </c>
      <c r="M28" s="3">
        <v>0</v>
      </c>
      <c r="N28" s="3">
        <v>0</v>
      </c>
      <c r="O28" s="3">
        <f t="shared" si="0"/>
        <v>0</v>
      </c>
      <c r="P28" s="3">
        <f t="shared" si="1"/>
        <v>0</v>
      </c>
      <c r="S28" s="2" t="s">
        <v>2</v>
      </c>
      <c r="T28" s="2">
        <f>(5*5*3)-1</f>
        <v>74</v>
      </c>
      <c r="U28" s="5">
        <f>T18</f>
        <v>20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1</v>
      </c>
      <c r="M29" s="3">
        <v>1</v>
      </c>
      <c r="N29" s="3">
        <v>0</v>
      </c>
      <c r="O29" s="3">
        <f t="shared" si="0"/>
        <v>2</v>
      </c>
      <c r="P29" s="3">
        <f t="shared" si="1"/>
        <v>0.666666666666667</v>
      </c>
    </row>
    <row r="30" s="1" customFormat="1" spans="11:27">
      <c r="K30" s="2" t="s">
        <v>53</v>
      </c>
      <c r="L30" s="3">
        <v>1</v>
      </c>
      <c r="M30" s="3">
        <v>1</v>
      </c>
      <c r="N30" s="3">
        <v>0</v>
      </c>
      <c r="O30" s="3">
        <f t="shared" si="0"/>
        <v>2</v>
      </c>
      <c r="P30" s="3">
        <f t="shared" si="1"/>
        <v>0.666666666666667</v>
      </c>
      <c r="Y30" s="8" t="s">
        <v>54</v>
      </c>
      <c r="Z30" s="10">
        <f>(SQRT(V27)/P32)*100</f>
        <v>111.95857368787</v>
      </c>
      <c r="AA30" s="1" t="s">
        <v>55</v>
      </c>
    </row>
    <row r="31" s="1" customFormat="1" spans="11:19">
      <c r="K31" s="2" t="s">
        <v>56</v>
      </c>
      <c r="L31" s="3">
        <v>0</v>
      </c>
      <c r="M31" s="3">
        <v>1</v>
      </c>
      <c r="N31" s="3">
        <v>1</v>
      </c>
      <c r="O31" s="3">
        <f t="shared" si="0"/>
        <v>2</v>
      </c>
      <c r="P31" s="3">
        <f t="shared" si="1"/>
        <v>0.666666666666667</v>
      </c>
      <c r="S31" s="6" t="s">
        <v>57</v>
      </c>
    </row>
    <row r="32" s="1" customFormat="1" spans="11:20">
      <c r="K32" s="2" t="s">
        <v>2</v>
      </c>
      <c r="L32" s="3">
        <f>SUM(L7:L31)</f>
        <v>7</v>
      </c>
      <c r="M32" s="3">
        <f>SUM(M7:M31)</f>
        <v>14</v>
      </c>
      <c r="N32" s="3">
        <f t="shared" ref="L32:O32" si="13">SUM(N7:N31)</f>
        <v>9</v>
      </c>
      <c r="O32" s="3">
        <f t="shared" si="13"/>
        <v>30</v>
      </c>
      <c r="P32" s="4">
        <f>AVERAGE(P7:P31)</f>
        <v>0.4</v>
      </c>
      <c r="S32" s="6" t="s">
        <v>58</v>
      </c>
      <c r="T32" s="10">
        <f>SQRT(V27/15)</f>
        <v>0.115630317695535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0.328736993208406</v>
      </c>
      <c r="U35" s="10">
        <f t="shared" si="14"/>
        <v>0.345850280227345</v>
      </c>
      <c r="V35" s="10">
        <f t="shared" si="14"/>
        <v>0.356950790726117</v>
      </c>
      <c r="W35" s="10">
        <f t="shared" si="14"/>
        <v>0.365044912964804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1">
      <c r="S39" s="2" t="s">
        <v>6</v>
      </c>
      <c r="T39" s="5"/>
      <c r="U39" s="2"/>
    </row>
    <row r="40" s="1" customFormat="1" spans="19:22">
      <c r="S40" s="2" t="s">
        <v>7</v>
      </c>
      <c r="T40" s="5"/>
      <c r="U40" s="2"/>
      <c r="V40" s="7"/>
    </row>
    <row r="41" s="1" customFormat="1" spans="19:21">
      <c r="S41" s="2" t="s">
        <v>8</v>
      </c>
      <c r="T41" s="5"/>
      <c r="U41" s="2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0.115630317695535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0.328736993208406</v>
      </c>
      <c r="U49" s="10">
        <f t="shared" si="15"/>
        <v>0.345850280227345</v>
      </c>
      <c r="V49" s="10">
        <f t="shared" si="15"/>
        <v>0.356950790726117</v>
      </c>
      <c r="W49" s="10">
        <f t="shared" si="15"/>
        <v>0.365044912964804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0.258557250627113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0.735078263532883</v>
      </c>
      <c r="U62" s="12">
        <f t="shared" si="16"/>
        <v>0.773344736625696</v>
      </c>
      <c r="V62" s="12">
        <f t="shared" si="16"/>
        <v>0.798166232685899</v>
      </c>
      <c r="W62" s="12">
        <f t="shared" si="16"/>
        <v>0.816265240229797</v>
      </c>
      <c r="X62" s="12">
        <f t="shared" si="16"/>
        <v>0.830227331763661</v>
      </c>
      <c r="Y62" s="12">
        <f t="shared" si="16"/>
        <v>0.84108673629</v>
      </c>
      <c r="Z62" s="12">
        <f t="shared" si="16"/>
        <v>0.850136240061948</v>
      </c>
      <c r="AA62" s="12">
        <f t="shared" si="16"/>
        <v>0.857892957580762</v>
      </c>
      <c r="AB62" s="12">
        <f t="shared" si="16"/>
        <v>0.864098331595813</v>
      </c>
      <c r="AC62" s="12">
        <f t="shared" si="16"/>
        <v>0.869528033858982</v>
      </c>
      <c r="AD62" s="12">
        <f t="shared" si="16"/>
        <v>0.874440621620897</v>
      </c>
      <c r="AE62" s="12">
        <f t="shared" si="16"/>
        <v>0.878577537630931</v>
      </c>
      <c r="AF62" s="12">
        <f t="shared" si="16"/>
        <v>0.88219733913971</v>
      </c>
      <c r="AG62" s="12">
        <f t="shared" si="16"/>
        <v>0.885300026147236</v>
      </c>
      <c r="AH62" s="12">
        <f t="shared" si="16"/>
        <v>0.888144155904134</v>
      </c>
      <c r="AI62" s="12">
        <f t="shared" si="16"/>
        <v>0.890729728410405</v>
      </c>
      <c r="AJ62" s="12">
        <f t="shared" si="16"/>
        <v>0.892798186415422</v>
      </c>
      <c r="AK62" s="12">
        <f t="shared" si="16"/>
        <v>0.894866644420439</v>
      </c>
      <c r="AL62" s="12">
        <f t="shared" si="16"/>
        <v>0.896676545174829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3"/>
    </row>
    <row r="66" s="1" customFormat="1" spans="19:21">
      <c r="S66" s="2" t="s">
        <v>10</v>
      </c>
      <c r="T66" s="3"/>
      <c r="U66" s="2"/>
    </row>
    <row r="67" s="1" customFormat="1" spans="19:21">
      <c r="S67" s="2" t="s">
        <v>12</v>
      </c>
      <c r="T67" s="3"/>
      <c r="U67" s="2"/>
    </row>
    <row r="68" s="1" customFormat="1" spans="19:21">
      <c r="S68" s="2" t="s">
        <v>14</v>
      </c>
      <c r="T68" s="3"/>
      <c r="U68" s="2"/>
    </row>
    <row r="69" s="1" customFormat="1" spans="19:21">
      <c r="S69" s="2" t="s">
        <v>16</v>
      </c>
      <c r="T69" s="3"/>
      <c r="U69" s="2"/>
    </row>
    <row r="70" s="1" customFormat="1" spans="19:22">
      <c r="S70" s="2" t="s">
        <v>18</v>
      </c>
      <c r="T70" s="3"/>
      <c r="U70" s="2"/>
      <c r="V70" s="10"/>
    </row>
    <row r="71" s="1" customFormat="1" spans="19:21">
      <c r="S71" s="2" t="s">
        <v>20</v>
      </c>
      <c r="T71" s="3"/>
      <c r="U71" s="15"/>
    </row>
    <row r="72" s="1" customFormat="1" spans="19:22">
      <c r="S72" s="2" t="s">
        <v>21</v>
      </c>
      <c r="T72" s="3"/>
      <c r="U72" s="2"/>
      <c r="V72" s="12"/>
    </row>
    <row r="73" s="1" customFormat="1" spans="19:22">
      <c r="S73" s="2" t="s">
        <v>22</v>
      </c>
      <c r="T73" s="3"/>
      <c r="U73" s="2"/>
      <c r="V73" s="7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1">
      <c r="S77" s="2" t="s">
        <v>28</v>
      </c>
      <c r="T77" s="3"/>
      <c r="U77" s="2"/>
    </row>
    <row r="78" s="1" customFormat="1" spans="19:21">
      <c r="S78" s="2" t="s">
        <v>29</v>
      </c>
      <c r="T78" s="3"/>
      <c r="U78" s="2"/>
    </row>
    <row r="79" s="1" customFormat="1" spans="19:21">
      <c r="S79" s="2" t="s">
        <v>31</v>
      </c>
      <c r="T79" s="3"/>
      <c r="U79" s="2"/>
    </row>
    <row r="80" s="1" customFormat="1" spans="19:21">
      <c r="S80" s="2" t="s">
        <v>39</v>
      </c>
      <c r="T80" s="3"/>
      <c r="U80" s="2"/>
    </row>
    <row r="81" s="1" customFormat="1" spans="19:21">
      <c r="S81" s="2" t="s">
        <v>40</v>
      </c>
      <c r="T81" s="3"/>
      <c r="U81" s="2"/>
    </row>
    <row r="82" s="1" customFormat="1" spans="19:21">
      <c r="S82" s="2" t="s">
        <v>42</v>
      </c>
      <c r="T82" s="3"/>
      <c r="U82" s="2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1">
      <c r="S85" s="2" t="s">
        <v>49</v>
      </c>
      <c r="T85" s="3"/>
      <c r="U85" s="2"/>
    </row>
    <row r="86" s="1" customFormat="1" spans="19:22">
      <c r="S86" s="2" t="s">
        <v>51</v>
      </c>
      <c r="T86" s="3"/>
      <c r="U86" s="2"/>
      <c r="V86" s="7"/>
    </row>
    <row r="87" s="1" customFormat="1" spans="19:21">
      <c r="S87" s="2" t="s">
        <v>52</v>
      </c>
      <c r="T87" s="3"/>
      <c r="U87" s="2"/>
    </row>
    <row r="88" s="1" customFormat="1" spans="19:21">
      <c r="S88" s="2" t="s">
        <v>53</v>
      </c>
      <c r="T88" s="3"/>
      <c r="U88" s="2"/>
    </row>
    <row r="89" s="1" customFormat="1" spans="19:21">
      <c r="S89" s="2" t="s">
        <v>56</v>
      </c>
      <c r="T89" s="3"/>
      <c r="U89" s="2"/>
    </row>
  </sheetData>
  <sortState ref="S52:V56">
    <sortCondition ref="T52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  <ignoredErrors>
    <ignoredError sqref="P23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F6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0</v>
      </c>
      <c r="M7" s="3">
        <v>0</v>
      </c>
      <c r="N7" s="3">
        <v>0</v>
      </c>
      <c r="O7" s="3">
        <f t="shared" ref="O7:O31" si="0">SUM(L7:N7)</f>
        <v>0</v>
      </c>
      <c r="P7" s="3">
        <f t="shared" ref="P7:P31" si="1">AVERAGE(L7:N7)</f>
        <v>0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0</v>
      </c>
      <c r="M8" s="3">
        <v>0</v>
      </c>
      <c r="N8" s="3">
        <v>1</v>
      </c>
      <c r="O8" s="3">
        <f t="shared" si="0"/>
        <v>1</v>
      </c>
      <c r="P8" s="3">
        <f t="shared" si="1"/>
        <v>0.333333333333333</v>
      </c>
      <c r="S8" s="2" t="s">
        <v>11</v>
      </c>
      <c r="T8" s="3">
        <f t="shared" ref="T8:T12" si="2">O7</f>
        <v>0</v>
      </c>
      <c r="U8" s="3">
        <f t="shared" ref="U8:U12" si="3">O12</f>
        <v>1</v>
      </c>
      <c r="V8" s="3">
        <f t="shared" ref="V8:V12" si="4">O17</f>
        <v>1</v>
      </c>
      <c r="W8" s="3">
        <f t="shared" ref="W8:W12" si="5">O22</f>
        <v>1</v>
      </c>
      <c r="X8" s="3">
        <f t="shared" ref="X8:X12" si="6">O27</f>
        <v>1</v>
      </c>
      <c r="Y8" s="3">
        <f t="shared" ref="Y8:Y12" si="7">SUM(T8:X8)</f>
        <v>4</v>
      </c>
      <c r="Z8" s="5">
        <f t="shared" ref="Z8:Z12" si="8">Y8/15</f>
        <v>0.266666666666667</v>
      </c>
    </row>
    <row r="9" s="1" customFormat="1" spans="11:26">
      <c r="K9" s="2" t="s">
        <v>12</v>
      </c>
      <c r="L9" s="3">
        <v>0</v>
      </c>
      <c r="M9" s="3">
        <v>1</v>
      </c>
      <c r="N9" s="3">
        <v>1</v>
      </c>
      <c r="O9" s="3">
        <f t="shared" si="0"/>
        <v>2</v>
      </c>
      <c r="P9" s="3">
        <f t="shared" si="1"/>
        <v>0.666666666666667</v>
      </c>
      <c r="S9" s="2" t="s">
        <v>13</v>
      </c>
      <c r="T9" s="3">
        <f t="shared" si="2"/>
        <v>1</v>
      </c>
      <c r="U9" s="3">
        <f t="shared" si="3"/>
        <v>2</v>
      </c>
      <c r="V9" s="3">
        <f t="shared" si="4"/>
        <v>2</v>
      </c>
      <c r="W9" s="3">
        <f t="shared" si="5"/>
        <v>2</v>
      </c>
      <c r="X9" s="3">
        <f t="shared" si="6"/>
        <v>2</v>
      </c>
      <c r="Y9" s="3">
        <f t="shared" si="7"/>
        <v>9</v>
      </c>
      <c r="Z9" s="5">
        <f t="shared" si="8"/>
        <v>0.6</v>
      </c>
    </row>
    <row r="10" s="1" customFormat="1" spans="11:26">
      <c r="K10" s="2" t="s">
        <v>14</v>
      </c>
      <c r="L10" s="3">
        <v>1</v>
      </c>
      <c r="M10" s="3">
        <v>1</v>
      </c>
      <c r="N10" s="3">
        <v>1</v>
      </c>
      <c r="O10" s="3">
        <f t="shared" si="0"/>
        <v>3</v>
      </c>
      <c r="P10" s="3">
        <f t="shared" si="1"/>
        <v>1</v>
      </c>
      <c r="S10" s="2" t="s">
        <v>15</v>
      </c>
      <c r="T10" s="3">
        <f t="shared" si="2"/>
        <v>2</v>
      </c>
      <c r="U10" s="3">
        <f t="shared" si="3"/>
        <v>2</v>
      </c>
      <c r="V10" s="3">
        <f t="shared" si="4"/>
        <v>2</v>
      </c>
      <c r="W10" s="3">
        <f t="shared" si="5"/>
        <v>3</v>
      </c>
      <c r="X10" s="3">
        <f t="shared" si="6"/>
        <v>4</v>
      </c>
      <c r="Y10" s="3">
        <f t="shared" si="7"/>
        <v>13</v>
      </c>
      <c r="Z10" s="5">
        <f t="shared" si="8"/>
        <v>0.866666666666667</v>
      </c>
    </row>
    <row r="11" s="1" customFormat="1" spans="11:26">
      <c r="K11" s="2" t="s">
        <v>16</v>
      </c>
      <c r="L11" s="3">
        <v>0</v>
      </c>
      <c r="M11" s="3">
        <v>1</v>
      </c>
      <c r="N11" s="3">
        <v>1</v>
      </c>
      <c r="O11" s="3">
        <f t="shared" si="0"/>
        <v>2</v>
      </c>
      <c r="P11" s="3">
        <f t="shared" si="1"/>
        <v>0.666666666666667</v>
      </c>
      <c r="S11" s="2" t="s">
        <v>17</v>
      </c>
      <c r="T11" s="3">
        <f t="shared" si="2"/>
        <v>3</v>
      </c>
      <c r="U11" s="3">
        <f t="shared" si="3"/>
        <v>3</v>
      </c>
      <c r="V11" s="3">
        <f t="shared" si="4"/>
        <v>8</v>
      </c>
      <c r="W11" s="3">
        <f t="shared" si="5"/>
        <v>4</v>
      </c>
      <c r="X11" s="3">
        <f t="shared" si="6"/>
        <v>4</v>
      </c>
      <c r="Y11" s="3">
        <f t="shared" si="7"/>
        <v>22</v>
      </c>
      <c r="Z11" s="5">
        <f t="shared" si="8"/>
        <v>1.46666666666667</v>
      </c>
    </row>
    <row r="12" s="1" customFormat="1" spans="11:26">
      <c r="K12" s="2" t="s">
        <v>18</v>
      </c>
      <c r="L12" s="3">
        <v>1</v>
      </c>
      <c r="M12" s="3">
        <v>0</v>
      </c>
      <c r="N12" s="3">
        <v>0</v>
      </c>
      <c r="O12" s="3">
        <f t="shared" si="0"/>
        <v>1</v>
      </c>
      <c r="P12" s="3">
        <f t="shared" si="1"/>
        <v>0.333333333333333</v>
      </c>
      <c r="S12" s="2" t="s">
        <v>19</v>
      </c>
      <c r="T12" s="3">
        <f t="shared" si="2"/>
        <v>2</v>
      </c>
      <c r="U12" s="3">
        <f t="shared" si="3"/>
        <v>2</v>
      </c>
      <c r="V12" s="3">
        <f t="shared" si="4"/>
        <v>7</v>
      </c>
      <c r="W12" s="3">
        <f t="shared" si="5"/>
        <v>2</v>
      </c>
      <c r="X12" s="3">
        <f t="shared" si="6"/>
        <v>3</v>
      </c>
      <c r="Y12" s="3">
        <f t="shared" si="7"/>
        <v>16</v>
      </c>
      <c r="Z12" s="5">
        <f t="shared" si="8"/>
        <v>1.06666666666667</v>
      </c>
    </row>
    <row r="13" s="1" customFormat="1" spans="11:26">
      <c r="K13" s="2" t="s">
        <v>20</v>
      </c>
      <c r="L13" s="3">
        <v>0</v>
      </c>
      <c r="M13" s="3">
        <v>1</v>
      </c>
      <c r="N13" s="3">
        <v>1</v>
      </c>
      <c r="O13" s="3">
        <f t="shared" si="0"/>
        <v>2</v>
      </c>
      <c r="P13" s="3">
        <f t="shared" si="1"/>
        <v>0.666666666666667</v>
      </c>
      <c r="S13" s="2" t="s">
        <v>2</v>
      </c>
      <c r="T13" s="3">
        <f t="shared" ref="T13:Y13" si="9">SUM(T8:T12)</f>
        <v>8</v>
      </c>
      <c r="U13" s="3">
        <f t="shared" si="9"/>
        <v>10</v>
      </c>
      <c r="V13" s="3">
        <f t="shared" si="9"/>
        <v>20</v>
      </c>
      <c r="W13" s="3">
        <f t="shared" si="9"/>
        <v>12</v>
      </c>
      <c r="X13" s="3">
        <f t="shared" si="9"/>
        <v>14</v>
      </c>
      <c r="Y13" s="3">
        <f t="shared" si="9"/>
        <v>64</v>
      </c>
      <c r="Z13" s="2"/>
    </row>
    <row r="14" s="1" customFormat="1" spans="11:26">
      <c r="K14" s="2" t="s">
        <v>21</v>
      </c>
      <c r="L14" s="3">
        <v>0</v>
      </c>
      <c r="M14" s="3">
        <v>1</v>
      </c>
      <c r="N14" s="3">
        <v>1</v>
      </c>
      <c r="O14" s="3">
        <f t="shared" si="0"/>
        <v>2</v>
      </c>
      <c r="P14" s="3">
        <f t="shared" si="1"/>
        <v>0.666666666666667</v>
      </c>
      <c r="S14" s="2" t="s">
        <v>3</v>
      </c>
      <c r="T14" s="5">
        <f t="shared" ref="T14:X14" si="10">T13/15</f>
        <v>0.533333333333333</v>
      </c>
      <c r="U14" s="5">
        <f t="shared" si="10"/>
        <v>0.666666666666667</v>
      </c>
      <c r="V14" s="5">
        <f t="shared" si="10"/>
        <v>1.33333333333333</v>
      </c>
      <c r="W14" s="5">
        <f t="shared" si="10"/>
        <v>0.8</v>
      </c>
      <c r="X14" s="5">
        <f t="shared" si="10"/>
        <v>0.933333333333333</v>
      </c>
      <c r="Y14" s="2"/>
      <c r="Z14" s="2"/>
    </row>
    <row r="15" s="1" customFormat="1" spans="11:16">
      <c r="K15" s="2" t="s">
        <v>22</v>
      </c>
      <c r="L15" s="3">
        <v>0</v>
      </c>
      <c r="M15" s="3">
        <v>2</v>
      </c>
      <c r="N15" s="3">
        <v>1</v>
      </c>
      <c r="O15" s="3">
        <f t="shared" si="0"/>
        <v>3</v>
      </c>
      <c r="P15" s="3">
        <f t="shared" si="1"/>
        <v>1</v>
      </c>
    </row>
    <row r="16" s="1" customFormat="1" spans="11:16">
      <c r="K16" s="2" t="s">
        <v>23</v>
      </c>
      <c r="L16" s="3">
        <v>0</v>
      </c>
      <c r="M16" s="3">
        <v>1</v>
      </c>
      <c r="N16" s="3">
        <v>1</v>
      </c>
      <c r="O16" s="3">
        <f t="shared" si="0"/>
        <v>2</v>
      </c>
      <c r="P16" s="3">
        <f t="shared" si="1"/>
        <v>0.666666666666667</v>
      </c>
    </row>
    <row r="17" s="1" customFormat="1" spans="11:20">
      <c r="K17" s="2" t="s">
        <v>24</v>
      </c>
      <c r="L17" s="3">
        <v>0</v>
      </c>
      <c r="M17" s="3">
        <v>1</v>
      </c>
      <c r="N17" s="3">
        <v>0</v>
      </c>
      <c r="O17" s="3">
        <f t="shared" si="0"/>
        <v>1</v>
      </c>
      <c r="P17" s="3">
        <f t="shared" si="1"/>
        <v>0.333333333333333</v>
      </c>
      <c r="S17" s="6" t="s">
        <v>25</v>
      </c>
      <c r="T17" s="7">
        <f>O32^2/(5*5*3)</f>
        <v>54.6133333333333</v>
      </c>
    </row>
    <row r="18" s="1" customFormat="1" spans="11:20">
      <c r="K18" s="2" t="s">
        <v>26</v>
      </c>
      <c r="L18" s="3">
        <v>1</v>
      </c>
      <c r="M18" s="3">
        <v>0</v>
      </c>
      <c r="N18" s="3">
        <v>1</v>
      </c>
      <c r="O18" s="3">
        <f t="shared" si="0"/>
        <v>2</v>
      </c>
      <c r="P18" s="3">
        <f t="shared" si="1"/>
        <v>0.666666666666667</v>
      </c>
      <c r="S18" s="6" t="s">
        <v>27</v>
      </c>
      <c r="T18" s="7">
        <f>SUMSQ(L7:N31)-T17</f>
        <v>43.3866666666667</v>
      </c>
    </row>
    <row r="19" s="1" customFormat="1" spans="11:16">
      <c r="K19" s="2" t="s">
        <v>28</v>
      </c>
      <c r="L19" s="3">
        <v>0</v>
      </c>
      <c r="M19" s="3">
        <v>1</v>
      </c>
      <c r="N19" s="3">
        <v>1</v>
      </c>
      <c r="O19" s="3">
        <f t="shared" si="0"/>
        <v>2</v>
      </c>
      <c r="P19" s="3">
        <f t="shared" si="1"/>
        <v>0.666666666666667</v>
      </c>
    </row>
    <row r="20" s="1" customFormat="1" spans="11:19">
      <c r="K20" s="2" t="s">
        <v>29</v>
      </c>
      <c r="L20" s="3">
        <v>2</v>
      </c>
      <c r="M20" s="3">
        <v>3</v>
      </c>
      <c r="N20" s="3">
        <v>3</v>
      </c>
      <c r="O20" s="3">
        <f t="shared" si="0"/>
        <v>8</v>
      </c>
      <c r="P20" s="3">
        <f t="shared" si="1"/>
        <v>2.66666666666667</v>
      </c>
      <c r="S20" s="8" t="s">
        <v>30</v>
      </c>
    </row>
    <row r="21" s="1" customFormat="1" spans="11:26">
      <c r="K21" s="2" t="s">
        <v>31</v>
      </c>
      <c r="L21" s="3">
        <v>2</v>
      </c>
      <c r="M21" s="3">
        <v>2</v>
      </c>
      <c r="N21" s="3">
        <v>3</v>
      </c>
      <c r="O21" s="3">
        <f t="shared" si="0"/>
        <v>7</v>
      </c>
      <c r="P21" s="3">
        <f t="shared" si="1"/>
        <v>2.33333333333333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1</v>
      </c>
      <c r="M22" s="3">
        <v>0</v>
      </c>
      <c r="N22" s="3">
        <v>0</v>
      </c>
      <c r="O22" s="3">
        <f t="shared" si="0"/>
        <v>1</v>
      </c>
      <c r="P22" s="3">
        <f t="shared" si="1"/>
        <v>0.333333333333333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0</v>
      </c>
      <c r="M23" s="3">
        <v>1</v>
      </c>
      <c r="N23" s="3">
        <v>1</v>
      </c>
      <c r="O23" s="3">
        <f t="shared" si="0"/>
        <v>2</v>
      </c>
      <c r="P23" s="3">
        <f t="shared" si="1"/>
        <v>0.666666666666667</v>
      </c>
      <c r="S23" s="2" t="s">
        <v>1</v>
      </c>
      <c r="T23" s="2">
        <f>3-1</f>
        <v>2</v>
      </c>
      <c r="U23" s="5">
        <f>(SUMSQ(L32:N32)/25)-T17</f>
        <v>2.58666666666667</v>
      </c>
      <c r="V23" s="5">
        <f t="shared" ref="V23:V27" si="11">U23/T23</f>
        <v>1.29333333333333</v>
      </c>
      <c r="W23" s="5">
        <f t="shared" ref="W23:W26" si="12">V23/$V$27</f>
        <v>4.20976491862568</v>
      </c>
      <c r="X23" s="5">
        <v>3.1907273359285</v>
      </c>
      <c r="Y23" s="5">
        <v>5.07666380708612</v>
      </c>
      <c r="Z23" s="2" t="s">
        <v>66</v>
      </c>
    </row>
    <row r="24" s="1" customFormat="1" spans="11:26">
      <c r="K24" s="2" t="s">
        <v>42</v>
      </c>
      <c r="L24" s="3">
        <v>1</v>
      </c>
      <c r="M24" s="3">
        <v>1</v>
      </c>
      <c r="N24" s="3">
        <v>1</v>
      </c>
      <c r="O24" s="3">
        <f t="shared" si="0"/>
        <v>3</v>
      </c>
      <c r="P24" s="3">
        <f t="shared" si="1"/>
        <v>1</v>
      </c>
      <c r="S24" s="2" t="s">
        <v>43</v>
      </c>
      <c r="T24" s="2">
        <f>5-1</f>
        <v>4</v>
      </c>
      <c r="U24" s="5">
        <f>(SUMSQ(T13:X13)/15)-T17</f>
        <v>5.65333333333333</v>
      </c>
      <c r="V24" s="5">
        <f t="shared" si="11"/>
        <v>1.41333333333333</v>
      </c>
      <c r="W24" s="5">
        <f t="shared" si="12"/>
        <v>4.6003616636528</v>
      </c>
      <c r="X24" s="5">
        <v>2.56524050847904</v>
      </c>
      <c r="Y24" s="5">
        <v>3.73741724260353</v>
      </c>
      <c r="Z24" s="2" t="s">
        <v>46</v>
      </c>
    </row>
    <row r="25" s="1" customFormat="1" spans="11:26">
      <c r="K25" s="2" t="s">
        <v>44</v>
      </c>
      <c r="L25" s="3">
        <v>2</v>
      </c>
      <c r="M25" s="3">
        <v>1</v>
      </c>
      <c r="N25" s="3">
        <v>1</v>
      </c>
      <c r="O25" s="3">
        <f t="shared" si="0"/>
        <v>4</v>
      </c>
      <c r="P25" s="3">
        <f t="shared" si="1"/>
        <v>1.33333333333333</v>
      </c>
      <c r="S25" s="2" t="s">
        <v>45</v>
      </c>
      <c r="T25" s="2">
        <f>5-1</f>
        <v>4</v>
      </c>
      <c r="U25" s="5">
        <f>(SUMSQ(Y8:Y12)/15)-T17</f>
        <v>12.4533333333333</v>
      </c>
      <c r="V25" s="5">
        <f t="shared" si="11"/>
        <v>3.11333333333333</v>
      </c>
      <c r="W25" s="5">
        <f t="shared" si="12"/>
        <v>10.1338155515371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0</v>
      </c>
      <c r="M26" s="3">
        <v>1</v>
      </c>
      <c r="N26" s="3">
        <v>1</v>
      </c>
      <c r="O26" s="3">
        <f t="shared" si="0"/>
        <v>2</v>
      </c>
      <c r="P26" s="3">
        <f t="shared" si="1"/>
        <v>0.666666666666667</v>
      </c>
      <c r="S26" s="2" t="s">
        <v>48</v>
      </c>
      <c r="T26" s="2">
        <f>(5-1)*(5-1)</f>
        <v>16</v>
      </c>
      <c r="U26" s="5">
        <f>(SUMSQ(T8:X12)/3)-T17-U24-U25</f>
        <v>7.94666666666668</v>
      </c>
      <c r="V26" s="5">
        <f t="shared" si="11"/>
        <v>0.496666666666667</v>
      </c>
      <c r="W26" s="5">
        <f t="shared" si="12"/>
        <v>1.61663652802894</v>
      </c>
      <c r="X26" s="5">
        <v>1.85916701285117</v>
      </c>
      <c r="Y26" s="5">
        <v>2.39851571226643</v>
      </c>
      <c r="Z26" s="2" t="s">
        <v>41</v>
      </c>
    </row>
    <row r="27" s="1" customFormat="1" spans="11:26">
      <c r="K27" s="2" t="s">
        <v>49</v>
      </c>
      <c r="L27" s="3">
        <v>0</v>
      </c>
      <c r="M27" s="3">
        <v>0</v>
      </c>
      <c r="N27" s="3">
        <v>1</v>
      </c>
      <c r="O27" s="3">
        <f t="shared" si="0"/>
        <v>1</v>
      </c>
      <c r="P27" s="3">
        <f t="shared" si="1"/>
        <v>0.333333333333333</v>
      </c>
      <c r="S27" s="2" t="s">
        <v>50</v>
      </c>
      <c r="T27" s="2">
        <f>((5*5)-1)*(3-1)</f>
        <v>48</v>
      </c>
      <c r="U27" s="5">
        <f>T18-U23-U24-U25-U26</f>
        <v>14.7466666666667</v>
      </c>
      <c r="V27" s="5">
        <f t="shared" si="11"/>
        <v>0.307222222222222</v>
      </c>
      <c r="W27" s="5"/>
      <c r="X27" s="5"/>
      <c r="Y27" s="5"/>
      <c r="Z27" s="4"/>
    </row>
    <row r="28" s="1" customFormat="1" spans="11:26">
      <c r="K28" s="2" t="s">
        <v>51</v>
      </c>
      <c r="L28" s="3">
        <v>1</v>
      </c>
      <c r="M28" s="3">
        <v>0</v>
      </c>
      <c r="N28" s="3">
        <v>1</v>
      </c>
      <c r="O28" s="3">
        <f t="shared" si="0"/>
        <v>2</v>
      </c>
      <c r="P28" s="3">
        <f t="shared" si="1"/>
        <v>0.666666666666667</v>
      </c>
      <c r="S28" s="2" t="s">
        <v>2</v>
      </c>
      <c r="T28" s="2">
        <f>(5*5*3)-1</f>
        <v>74</v>
      </c>
      <c r="U28" s="5">
        <f>T18</f>
        <v>43.3866666666667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2</v>
      </c>
      <c r="M29" s="3">
        <v>1</v>
      </c>
      <c r="N29" s="3">
        <v>1</v>
      </c>
      <c r="O29" s="3">
        <f t="shared" si="0"/>
        <v>4</v>
      </c>
      <c r="P29" s="3">
        <f t="shared" si="1"/>
        <v>1.33333333333333</v>
      </c>
    </row>
    <row r="30" s="1" customFormat="1" spans="11:27">
      <c r="K30" s="2" t="s">
        <v>53</v>
      </c>
      <c r="L30" s="3">
        <v>1</v>
      </c>
      <c r="M30" s="3">
        <v>2</v>
      </c>
      <c r="N30" s="3">
        <v>1</v>
      </c>
      <c r="O30" s="3">
        <f t="shared" si="0"/>
        <v>4</v>
      </c>
      <c r="P30" s="3">
        <f t="shared" si="1"/>
        <v>1.33333333333333</v>
      </c>
      <c r="Y30" s="8" t="s">
        <v>54</v>
      </c>
      <c r="Z30" s="10">
        <f>(SQRT(V27)/P32)*100</f>
        <v>64.9542544856089</v>
      </c>
      <c r="AA30" s="1" t="s">
        <v>55</v>
      </c>
    </row>
    <row r="31" s="1" customFormat="1" spans="11:19">
      <c r="K31" s="2" t="s">
        <v>56</v>
      </c>
      <c r="L31" s="3">
        <v>0</v>
      </c>
      <c r="M31" s="3">
        <v>1</v>
      </c>
      <c r="N31" s="3">
        <v>2</v>
      </c>
      <c r="O31" s="3">
        <f t="shared" si="0"/>
        <v>3</v>
      </c>
      <c r="P31" s="3">
        <f t="shared" si="1"/>
        <v>1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15</v>
      </c>
      <c r="M32" s="3">
        <f t="shared" si="13"/>
        <v>23</v>
      </c>
      <c r="N32" s="3">
        <f t="shared" si="13"/>
        <v>26</v>
      </c>
      <c r="O32" s="3">
        <f t="shared" si="13"/>
        <v>64</v>
      </c>
      <c r="P32" s="4">
        <f>AVERAGE(P7:P31)</f>
        <v>0.853333333333333</v>
      </c>
      <c r="S32" s="6" t="s">
        <v>58</v>
      </c>
      <c r="T32" s="10">
        <f>SQRT(V27/15)</f>
        <v>0.143113526549664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0.406871755980696</v>
      </c>
      <c r="U35" s="10">
        <f t="shared" si="14"/>
        <v>0.428052557910046</v>
      </c>
      <c r="V35" s="10">
        <f t="shared" si="14"/>
        <v>0.441791456458814</v>
      </c>
      <c r="W35" s="10">
        <f t="shared" si="14"/>
        <v>0.45180940331729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1">
      <c r="S39" s="2" t="s">
        <v>6</v>
      </c>
      <c r="T39" s="5"/>
      <c r="U39" s="2"/>
    </row>
    <row r="40" s="1" customFormat="1" spans="19:22">
      <c r="S40" s="2" t="s">
        <v>7</v>
      </c>
      <c r="T40" s="5"/>
      <c r="U40" s="2"/>
      <c r="V40" s="7"/>
    </row>
    <row r="41" s="1" customFormat="1" spans="19:22">
      <c r="S41" s="2" t="s">
        <v>8</v>
      </c>
      <c r="T41" s="5"/>
      <c r="U41" s="2"/>
      <c r="V41" s="7"/>
    </row>
    <row r="42" s="1" customFormat="1" spans="19:21">
      <c r="S42" s="2" t="s">
        <v>9</v>
      </c>
      <c r="T42" s="5"/>
      <c r="U42" s="2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0.143113526549664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0.406871755980696</v>
      </c>
      <c r="U49" s="10">
        <f t="shared" si="15"/>
        <v>0.428052557910046</v>
      </c>
      <c r="V49" s="10">
        <f t="shared" si="15"/>
        <v>0.441791456458814</v>
      </c>
      <c r="W49" s="10">
        <f t="shared" si="15"/>
        <v>0.45180940331729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0.32001157386477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0.909792904497542</v>
      </c>
      <c r="U62" s="12">
        <f t="shared" si="16"/>
        <v>0.957154617429528</v>
      </c>
      <c r="V62" s="12">
        <f t="shared" si="16"/>
        <v>0.987875728520546</v>
      </c>
      <c r="W62" s="12">
        <f t="shared" si="16"/>
        <v>1.01027653869108</v>
      </c>
      <c r="X62" s="12">
        <f t="shared" si="16"/>
        <v>1.02755716367978</v>
      </c>
      <c r="Y62" s="12">
        <f t="shared" si="16"/>
        <v>1.0409976497821</v>
      </c>
      <c r="Z62" s="12">
        <f t="shared" si="16"/>
        <v>1.05219805486736</v>
      </c>
      <c r="AA62" s="12">
        <f t="shared" si="16"/>
        <v>1.06179840208331</v>
      </c>
      <c r="AB62" s="12">
        <f t="shared" si="16"/>
        <v>1.06947867985606</v>
      </c>
      <c r="AC62" s="12">
        <f t="shared" si="16"/>
        <v>1.07619892290722</v>
      </c>
      <c r="AD62" s="12">
        <f t="shared" si="16"/>
        <v>1.08227914281065</v>
      </c>
      <c r="AE62" s="12">
        <f t="shared" si="16"/>
        <v>1.08739932799249</v>
      </c>
      <c r="AF62" s="12">
        <f t="shared" si="16"/>
        <v>1.0918794900266</v>
      </c>
      <c r="AG62" s="12">
        <f t="shared" si="16"/>
        <v>1.09571962891297</v>
      </c>
      <c r="AH62" s="12">
        <f t="shared" si="16"/>
        <v>1.09923975622549</v>
      </c>
      <c r="AI62" s="12">
        <f t="shared" si="16"/>
        <v>1.10243987196413</v>
      </c>
      <c r="AJ62" s="12">
        <f t="shared" si="16"/>
        <v>1.10499996455505</v>
      </c>
      <c r="AK62" s="12">
        <f t="shared" si="16"/>
        <v>1.10756005714597</v>
      </c>
      <c r="AL62" s="12">
        <f t="shared" si="16"/>
        <v>1.10980013816302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5"/>
      <c r="U65" s="2"/>
      <c r="V65" s="10">
        <f>T65+T62</f>
        <v>0.909792904497542</v>
      </c>
    </row>
    <row r="66" s="1" customFormat="1" spans="19:21">
      <c r="S66" s="2" t="s">
        <v>10</v>
      </c>
      <c r="T66" s="5"/>
      <c r="U66" s="2"/>
    </row>
    <row r="67" s="1" customFormat="1" spans="19:21">
      <c r="S67" s="2" t="s">
        <v>12</v>
      </c>
      <c r="T67" s="5"/>
      <c r="U67" s="2"/>
    </row>
    <row r="68" s="1" customFormat="1" spans="19:21">
      <c r="S68" s="2" t="s">
        <v>14</v>
      </c>
      <c r="T68" s="5"/>
      <c r="U68" s="2"/>
    </row>
    <row r="69" s="1" customFormat="1" spans="19:21">
      <c r="S69" s="2" t="s">
        <v>16</v>
      </c>
      <c r="T69" s="5"/>
      <c r="U69" s="2"/>
    </row>
    <row r="70" s="1" customFormat="1" spans="19:21">
      <c r="S70" s="2" t="s">
        <v>18</v>
      </c>
      <c r="T70" s="5"/>
      <c r="U70" s="2"/>
    </row>
    <row r="71" s="1" customFormat="1" spans="19:21">
      <c r="S71" s="2" t="s">
        <v>20</v>
      </c>
      <c r="T71" s="5"/>
      <c r="U71" s="2"/>
    </row>
    <row r="72" s="1" customFormat="1" spans="19:21">
      <c r="S72" s="2" t="s">
        <v>21</v>
      </c>
      <c r="T72" s="5"/>
      <c r="U72" s="2"/>
    </row>
    <row r="73" s="1" customFormat="1" spans="19:21">
      <c r="S73" s="2" t="s">
        <v>22</v>
      </c>
      <c r="T73" s="5"/>
      <c r="U73" s="2"/>
    </row>
    <row r="74" s="1" customFormat="1" spans="19:21">
      <c r="S74" s="2" t="s">
        <v>23</v>
      </c>
      <c r="T74" s="5"/>
      <c r="U74" s="2"/>
    </row>
    <row r="75" s="1" customFormat="1" spans="19:21">
      <c r="S75" s="2" t="s">
        <v>24</v>
      </c>
      <c r="T75" s="5"/>
      <c r="U75" s="2"/>
    </row>
    <row r="76" s="1" customFormat="1" spans="19:21">
      <c r="S76" s="2" t="s">
        <v>26</v>
      </c>
      <c r="T76" s="5"/>
      <c r="U76" s="2"/>
    </row>
    <row r="77" s="1" customFormat="1" spans="19:21">
      <c r="S77" s="2" t="s">
        <v>28</v>
      </c>
      <c r="T77" s="5"/>
      <c r="U77" s="2"/>
    </row>
    <row r="78" s="1" customFormat="1" spans="19:21">
      <c r="S78" s="2" t="s">
        <v>29</v>
      </c>
      <c r="T78" s="5"/>
      <c r="U78" s="2"/>
    </row>
    <row r="79" s="1" customFormat="1" spans="19:21">
      <c r="S79" s="2" t="s">
        <v>31</v>
      </c>
      <c r="T79" s="5"/>
      <c r="U79" s="2"/>
    </row>
    <row r="80" s="1" customFormat="1" spans="19:22">
      <c r="S80" s="2" t="s">
        <v>39</v>
      </c>
      <c r="T80" s="5"/>
      <c r="U80" s="2"/>
      <c r="V80" s="7"/>
    </row>
    <row r="81" s="1" customFormat="1" spans="19:21">
      <c r="S81" s="2" t="s">
        <v>40</v>
      </c>
      <c r="T81" s="5"/>
      <c r="U81" s="2"/>
    </row>
    <row r="82" s="1" customFormat="1" spans="19:21">
      <c r="S82" s="2" t="s">
        <v>42</v>
      </c>
      <c r="T82" s="5"/>
      <c r="U82" s="2"/>
    </row>
    <row r="83" s="1" customFormat="1" spans="19:21">
      <c r="S83" s="2" t="s">
        <v>44</v>
      </c>
      <c r="T83" s="5"/>
      <c r="U83" s="2"/>
    </row>
    <row r="84" s="1" customFormat="1" spans="19:22">
      <c r="S84" s="2" t="s">
        <v>47</v>
      </c>
      <c r="T84" s="5"/>
      <c r="U84" s="2"/>
      <c r="V84" s="7"/>
    </row>
    <row r="85" s="1" customFormat="1" spans="19:21">
      <c r="S85" s="2" t="s">
        <v>49</v>
      </c>
      <c r="T85" s="5"/>
      <c r="U85" s="2"/>
    </row>
    <row r="86" s="1" customFormat="1" spans="19:21">
      <c r="S86" s="2" t="s">
        <v>51</v>
      </c>
      <c r="T86" s="5"/>
      <c r="U86" s="2"/>
    </row>
    <row r="87" s="1" customFormat="1" spans="19:21">
      <c r="S87" s="2" t="s">
        <v>52</v>
      </c>
      <c r="T87" s="5"/>
      <c r="U87" s="2"/>
    </row>
    <row r="88" s="1" customFormat="1" spans="19:22">
      <c r="S88" s="2" t="s">
        <v>53</v>
      </c>
      <c r="T88" s="5"/>
      <c r="U88" s="2"/>
      <c r="V88" s="12"/>
    </row>
    <row r="89" s="1" customFormat="1" spans="19:21">
      <c r="S89" s="2" t="s">
        <v>56</v>
      </c>
      <c r="T89" s="5"/>
      <c r="U89" s="2"/>
    </row>
  </sheetData>
  <sortState ref="S52:V56">
    <sortCondition ref="T52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A6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1</v>
      </c>
      <c r="M7" s="3">
        <v>1</v>
      </c>
      <c r="N7" s="3">
        <v>1</v>
      </c>
      <c r="O7" s="3">
        <f t="shared" ref="O7:O31" si="0">SUM(L7:N7)</f>
        <v>3</v>
      </c>
      <c r="P7" s="3">
        <f t="shared" ref="P7:P31" si="1">AVERAGE(L7:N7)</f>
        <v>1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1</v>
      </c>
      <c r="M8" s="3">
        <v>1</v>
      </c>
      <c r="N8" s="3">
        <v>1</v>
      </c>
      <c r="O8" s="3">
        <f t="shared" si="0"/>
        <v>3</v>
      </c>
      <c r="P8" s="3">
        <f t="shared" si="1"/>
        <v>1</v>
      </c>
      <c r="S8" s="2" t="s">
        <v>11</v>
      </c>
      <c r="T8" s="3">
        <f t="shared" ref="T8:T12" si="2">O7</f>
        <v>3</v>
      </c>
      <c r="U8" s="3">
        <f t="shared" ref="U8:U12" si="3">O12</f>
        <v>4</v>
      </c>
      <c r="V8" s="3">
        <f t="shared" ref="V8:V12" si="4">O17</f>
        <v>4</v>
      </c>
      <c r="W8" s="3">
        <f t="shared" ref="W8:W12" si="5">O22</f>
        <v>4</v>
      </c>
      <c r="X8" s="3">
        <f t="shared" ref="X8:X12" si="6">O27</f>
        <v>4</v>
      </c>
      <c r="Y8" s="3">
        <f t="shared" ref="Y8:Y12" si="7">SUM(T8:X8)</f>
        <v>19</v>
      </c>
      <c r="Z8" s="5">
        <f t="shared" ref="Z8:Z12" si="8">Y8/15</f>
        <v>1.26666666666667</v>
      </c>
    </row>
    <row r="9" s="1" customFormat="1" spans="11:26">
      <c r="K9" s="2" t="s">
        <v>12</v>
      </c>
      <c r="L9" s="3">
        <v>1</v>
      </c>
      <c r="M9" s="3">
        <v>2</v>
      </c>
      <c r="N9" s="3">
        <v>1</v>
      </c>
      <c r="O9" s="3">
        <f t="shared" si="0"/>
        <v>4</v>
      </c>
      <c r="P9" s="3">
        <f t="shared" si="1"/>
        <v>1.33333333333333</v>
      </c>
      <c r="S9" s="2" t="s">
        <v>13</v>
      </c>
      <c r="T9" s="3">
        <f t="shared" si="2"/>
        <v>3</v>
      </c>
      <c r="U9" s="3">
        <f t="shared" si="3"/>
        <v>5</v>
      </c>
      <c r="V9" s="3">
        <f t="shared" si="4"/>
        <v>5</v>
      </c>
      <c r="W9" s="3">
        <f t="shared" si="5"/>
        <v>4</v>
      </c>
      <c r="X9" s="3">
        <f t="shared" si="6"/>
        <v>5</v>
      </c>
      <c r="Y9" s="3">
        <f t="shared" si="7"/>
        <v>22</v>
      </c>
      <c r="Z9" s="5">
        <f t="shared" si="8"/>
        <v>1.46666666666667</v>
      </c>
    </row>
    <row r="10" s="1" customFormat="1" spans="11:26">
      <c r="K10" s="2" t="s">
        <v>14</v>
      </c>
      <c r="L10" s="3">
        <v>2</v>
      </c>
      <c r="M10" s="3">
        <v>2</v>
      </c>
      <c r="N10" s="3">
        <v>2</v>
      </c>
      <c r="O10" s="3">
        <f t="shared" si="0"/>
        <v>6</v>
      </c>
      <c r="P10" s="3">
        <f t="shared" si="1"/>
        <v>2</v>
      </c>
      <c r="S10" s="2" t="s">
        <v>15</v>
      </c>
      <c r="T10" s="3">
        <f t="shared" si="2"/>
        <v>4</v>
      </c>
      <c r="U10" s="3">
        <f t="shared" si="3"/>
        <v>6</v>
      </c>
      <c r="V10" s="3">
        <f t="shared" si="4"/>
        <v>5</v>
      </c>
      <c r="W10" s="3">
        <f t="shared" si="5"/>
        <v>5</v>
      </c>
      <c r="X10" s="3">
        <f t="shared" si="6"/>
        <v>8</v>
      </c>
      <c r="Y10" s="3">
        <f t="shared" si="7"/>
        <v>28</v>
      </c>
      <c r="Z10" s="5">
        <f t="shared" si="8"/>
        <v>1.86666666666667</v>
      </c>
    </row>
    <row r="11" s="1" customFormat="1" spans="11:26">
      <c r="K11" s="2" t="s">
        <v>16</v>
      </c>
      <c r="L11" s="3">
        <v>1</v>
      </c>
      <c r="M11" s="3">
        <v>3</v>
      </c>
      <c r="N11" s="3">
        <v>2</v>
      </c>
      <c r="O11" s="3">
        <f t="shared" si="0"/>
        <v>6</v>
      </c>
      <c r="P11" s="3">
        <f t="shared" si="1"/>
        <v>2</v>
      </c>
      <c r="S11" s="2" t="s">
        <v>17</v>
      </c>
      <c r="T11" s="3">
        <f t="shared" si="2"/>
        <v>6</v>
      </c>
      <c r="U11" s="3">
        <f t="shared" si="3"/>
        <v>6</v>
      </c>
      <c r="V11" s="3">
        <f t="shared" si="4"/>
        <v>11</v>
      </c>
      <c r="W11" s="3">
        <f t="shared" si="5"/>
        <v>8</v>
      </c>
      <c r="X11" s="3">
        <f t="shared" si="6"/>
        <v>7</v>
      </c>
      <c r="Y11" s="3">
        <f t="shared" si="7"/>
        <v>38</v>
      </c>
      <c r="Z11" s="5">
        <f t="shared" si="8"/>
        <v>2.53333333333333</v>
      </c>
    </row>
    <row r="12" s="1" customFormat="1" spans="11:26">
      <c r="K12" s="2" t="s">
        <v>18</v>
      </c>
      <c r="L12" s="3">
        <v>2</v>
      </c>
      <c r="M12" s="3">
        <v>1</v>
      </c>
      <c r="N12" s="3">
        <v>1</v>
      </c>
      <c r="O12" s="3">
        <f t="shared" si="0"/>
        <v>4</v>
      </c>
      <c r="P12" s="3">
        <f t="shared" si="1"/>
        <v>1.33333333333333</v>
      </c>
      <c r="S12" s="2" t="s">
        <v>19</v>
      </c>
      <c r="T12" s="3">
        <f t="shared" si="2"/>
        <v>6</v>
      </c>
      <c r="U12" s="3">
        <f t="shared" si="3"/>
        <v>5</v>
      </c>
      <c r="V12" s="3">
        <f t="shared" si="4"/>
        <v>10</v>
      </c>
      <c r="W12" s="3">
        <f t="shared" si="5"/>
        <v>5</v>
      </c>
      <c r="X12" s="3">
        <f t="shared" si="6"/>
        <v>5</v>
      </c>
      <c r="Y12" s="3">
        <f t="shared" si="7"/>
        <v>31</v>
      </c>
      <c r="Z12" s="5">
        <f t="shared" si="8"/>
        <v>2.06666666666667</v>
      </c>
    </row>
    <row r="13" s="1" customFormat="1" spans="11:26">
      <c r="K13" s="2" t="s">
        <v>20</v>
      </c>
      <c r="L13" s="3">
        <v>1</v>
      </c>
      <c r="M13" s="3">
        <v>2</v>
      </c>
      <c r="N13" s="3">
        <v>2</v>
      </c>
      <c r="O13" s="3">
        <f t="shared" si="0"/>
        <v>5</v>
      </c>
      <c r="P13" s="3">
        <f t="shared" si="1"/>
        <v>1.66666666666667</v>
      </c>
      <c r="S13" s="2" t="s">
        <v>2</v>
      </c>
      <c r="T13" s="3">
        <f t="shared" ref="T13:Y13" si="9">SUM(T8:T12)</f>
        <v>22</v>
      </c>
      <c r="U13" s="3">
        <f t="shared" si="9"/>
        <v>26</v>
      </c>
      <c r="V13" s="3">
        <f t="shared" si="9"/>
        <v>35</v>
      </c>
      <c r="W13" s="3">
        <f t="shared" si="9"/>
        <v>26</v>
      </c>
      <c r="X13" s="3">
        <f t="shared" si="9"/>
        <v>29</v>
      </c>
      <c r="Y13" s="3">
        <f t="shared" si="9"/>
        <v>138</v>
      </c>
      <c r="Z13" s="2"/>
    </row>
    <row r="14" s="1" customFormat="1" spans="11:26">
      <c r="K14" s="2" t="s">
        <v>21</v>
      </c>
      <c r="L14" s="3">
        <v>1</v>
      </c>
      <c r="M14" s="3">
        <v>2</v>
      </c>
      <c r="N14" s="3">
        <v>3</v>
      </c>
      <c r="O14" s="3">
        <f t="shared" si="0"/>
        <v>6</v>
      </c>
      <c r="P14" s="3">
        <f t="shared" si="1"/>
        <v>2</v>
      </c>
      <c r="S14" s="2" t="s">
        <v>3</v>
      </c>
      <c r="T14" s="5">
        <f t="shared" ref="T14:X14" si="10">T13/15</f>
        <v>1.46666666666667</v>
      </c>
      <c r="U14" s="5">
        <f t="shared" si="10"/>
        <v>1.73333333333333</v>
      </c>
      <c r="V14" s="5">
        <f t="shared" si="10"/>
        <v>2.33333333333333</v>
      </c>
      <c r="W14" s="5">
        <f t="shared" si="10"/>
        <v>1.73333333333333</v>
      </c>
      <c r="X14" s="5">
        <f t="shared" si="10"/>
        <v>1.93333333333333</v>
      </c>
      <c r="Y14" s="2"/>
      <c r="Z14" s="2"/>
    </row>
    <row r="15" s="1" customFormat="1" spans="11:16">
      <c r="K15" s="2" t="s">
        <v>22</v>
      </c>
      <c r="L15" s="3">
        <v>1</v>
      </c>
      <c r="M15" s="3">
        <v>2</v>
      </c>
      <c r="N15" s="3">
        <v>3</v>
      </c>
      <c r="O15" s="3">
        <f t="shared" si="0"/>
        <v>6</v>
      </c>
      <c r="P15" s="3">
        <f t="shared" si="1"/>
        <v>2</v>
      </c>
    </row>
    <row r="16" s="1" customFormat="1" spans="11:16">
      <c r="K16" s="2" t="s">
        <v>23</v>
      </c>
      <c r="L16" s="3">
        <v>1</v>
      </c>
      <c r="M16" s="3">
        <v>1</v>
      </c>
      <c r="N16" s="3">
        <v>3</v>
      </c>
      <c r="O16" s="3">
        <f t="shared" si="0"/>
        <v>5</v>
      </c>
      <c r="P16" s="3">
        <f t="shared" si="1"/>
        <v>1.66666666666667</v>
      </c>
    </row>
    <row r="17" s="1" customFormat="1" spans="11:20">
      <c r="K17" s="2" t="s">
        <v>24</v>
      </c>
      <c r="L17" s="3">
        <v>1</v>
      </c>
      <c r="M17" s="3">
        <v>2</v>
      </c>
      <c r="N17" s="3">
        <v>1</v>
      </c>
      <c r="O17" s="3">
        <f t="shared" si="0"/>
        <v>4</v>
      </c>
      <c r="P17" s="3">
        <f t="shared" si="1"/>
        <v>1.33333333333333</v>
      </c>
      <c r="S17" s="6" t="s">
        <v>25</v>
      </c>
      <c r="T17" s="7">
        <f>O32^2/(5*5*3)</f>
        <v>253.92</v>
      </c>
    </row>
    <row r="18" s="1" customFormat="1" spans="11:20">
      <c r="K18" s="2" t="s">
        <v>26</v>
      </c>
      <c r="L18" s="3">
        <v>2</v>
      </c>
      <c r="M18" s="3">
        <v>1</v>
      </c>
      <c r="N18" s="3">
        <v>2</v>
      </c>
      <c r="O18" s="3">
        <f t="shared" si="0"/>
        <v>5</v>
      </c>
      <c r="P18" s="3">
        <f t="shared" si="1"/>
        <v>1.66666666666667</v>
      </c>
      <c r="S18" s="6" t="s">
        <v>27</v>
      </c>
      <c r="T18" s="7">
        <f>SUMSQ(L7:N31)-T17</f>
        <v>54.08</v>
      </c>
    </row>
    <row r="19" s="1" customFormat="1" spans="11:16">
      <c r="K19" s="2" t="s">
        <v>28</v>
      </c>
      <c r="L19" s="3">
        <v>1</v>
      </c>
      <c r="M19" s="3">
        <v>2</v>
      </c>
      <c r="N19" s="3">
        <v>2</v>
      </c>
      <c r="O19" s="3">
        <f t="shared" si="0"/>
        <v>5</v>
      </c>
      <c r="P19" s="3">
        <f t="shared" si="1"/>
        <v>1.66666666666667</v>
      </c>
    </row>
    <row r="20" s="1" customFormat="1" spans="11:19">
      <c r="K20" s="2" t="s">
        <v>29</v>
      </c>
      <c r="L20" s="3">
        <v>3</v>
      </c>
      <c r="M20" s="3">
        <v>4</v>
      </c>
      <c r="N20" s="3">
        <v>4</v>
      </c>
      <c r="O20" s="3">
        <f t="shared" si="0"/>
        <v>11</v>
      </c>
      <c r="P20" s="3">
        <f t="shared" si="1"/>
        <v>3.66666666666667</v>
      </c>
      <c r="S20" s="8" t="s">
        <v>30</v>
      </c>
    </row>
    <row r="21" s="1" customFormat="1" spans="11:26">
      <c r="K21" s="2" t="s">
        <v>31</v>
      </c>
      <c r="L21" s="3">
        <v>3</v>
      </c>
      <c r="M21" s="3">
        <v>3</v>
      </c>
      <c r="N21" s="3">
        <v>4</v>
      </c>
      <c r="O21" s="3">
        <f t="shared" si="0"/>
        <v>10</v>
      </c>
      <c r="P21" s="3">
        <f t="shared" si="1"/>
        <v>3.33333333333333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2</v>
      </c>
      <c r="M22" s="3">
        <v>1</v>
      </c>
      <c r="N22" s="3">
        <v>1</v>
      </c>
      <c r="O22" s="3">
        <f t="shared" si="0"/>
        <v>4</v>
      </c>
      <c r="P22" s="3">
        <f t="shared" si="1"/>
        <v>1.33333333333333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1</v>
      </c>
      <c r="M23" s="3">
        <v>2</v>
      </c>
      <c r="N23" s="3">
        <v>1</v>
      </c>
      <c r="O23" s="3">
        <f t="shared" si="0"/>
        <v>4</v>
      </c>
      <c r="P23" s="3">
        <f t="shared" si="1"/>
        <v>1.33333333333333</v>
      </c>
      <c r="S23" s="2" t="s">
        <v>1</v>
      </c>
      <c r="T23" s="2">
        <f>3-1</f>
        <v>2</v>
      </c>
      <c r="U23" s="5">
        <f>(SUMSQ(L32:N32)/25)-T17</f>
        <v>5.35999999999999</v>
      </c>
      <c r="V23" s="5">
        <f t="shared" ref="V23:V27" si="11">U23/T23</f>
        <v>2.67999999999999</v>
      </c>
      <c r="W23" s="5">
        <f t="shared" ref="W23:W26" si="12">V23/$V$27</f>
        <v>7.43297380585513</v>
      </c>
      <c r="X23" s="5">
        <v>3.1907273359285</v>
      </c>
      <c r="Y23" s="5">
        <v>5.07666380708612</v>
      </c>
      <c r="Z23" s="2" t="s">
        <v>46</v>
      </c>
    </row>
    <row r="24" s="1" customFormat="1" spans="11:26">
      <c r="K24" s="2" t="s">
        <v>42</v>
      </c>
      <c r="L24" s="3">
        <v>1</v>
      </c>
      <c r="M24" s="3">
        <v>2</v>
      </c>
      <c r="N24" s="3">
        <v>2</v>
      </c>
      <c r="O24" s="3">
        <f t="shared" si="0"/>
        <v>5</v>
      </c>
      <c r="P24" s="3">
        <f t="shared" si="1"/>
        <v>1.66666666666667</v>
      </c>
      <c r="S24" s="2" t="s">
        <v>43</v>
      </c>
      <c r="T24" s="2">
        <f>5-1</f>
        <v>4</v>
      </c>
      <c r="U24" s="5">
        <f>(SUMSQ(T13:X13)/15)-T17</f>
        <v>6.21333333333334</v>
      </c>
      <c r="V24" s="5">
        <f t="shared" si="11"/>
        <v>1.55333333333333</v>
      </c>
      <c r="W24" s="5">
        <f t="shared" si="12"/>
        <v>4.30816640986132</v>
      </c>
      <c r="X24" s="5">
        <v>2.56524050847904</v>
      </c>
      <c r="Y24" s="5">
        <v>3.73741724260353</v>
      </c>
      <c r="Z24" s="2" t="s">
        <v>46</v>
      </c>
    </row>
    <row r="25" s="1" customFormat="1" spans="11:26">
      <c r="K25" s="2" t="s">
        <v>44</v>
      </c>
      <c r="L25" s="3">
        <v>2</v>
      </c>
      <c r="M25" s="3">
        <v>3</v>
      </c>
      <c r="N25" s="3">
        <v>3</v>
      </c>
      <c r="O25" s="3">
        <f t="shared" si="0"/>
        <v>8</v>
      </c>
      <c r="P25" s="3">
        <f t="shared" si="1"/>
        <v>2.66666666666667</v>
      </c>
      <c r="S25" s="2" t="s">
        <v>45</v>
      </c>
      <c r="T25" s="2">
        <f>5-1</f>
        <v>4</v>
      </c>
      <c r="U25" s="5">
        <f>(SUMSQ(Y8:Y12)/15)-T17</f>
        <v>15.0133333333333</v>
      </c>
      <c r="V25" s="5">
        <f t="shared" si="11"/>
        <v>3.75333333333334</v>
      </c>
      <c r="W25" s="5">
        <f t="shared" si="12"/>
        <v>10.4098613251156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1</v>
      </c>
      <c r="M26" s="3">
        <v>2</v>
      </c>
      <c r="N26" s="3">
        <v>2</v>
      </c>
      <c r="O26" s="3">
        <f t="shared" si="0"/>
        <v>5</v>
      </c>
      <c r="P26" s="3">
        <f t="shared" si="1"/>
        <v>1.66666666666667</v>
      </c>
      <c r="S26" s="2" t="s">
        <v>48</v>
      </c>
      <c r="T26" s="2">
        <f>(5-1)*(5-1)</f>
        <v>16</v>
      </c>
      <c r="U26" s="5">
        <f>(SUMSQ(T8:X12)/3)-T17-U24-U25</f>
        <v>10.1866666666666</v>
      </c>
      <c r="V26" s="5">
        <f t="shared" si="11"/>
        <v>0.636666666666665</v>
      </c>
      <c r="W26" s="5">
        <f t="shared" si="12"/>
        <v>1.76579352850538</v>
      </c>
      <c r="X26" s="5">
        <v>1.85916701285117</v>
      </c>
      <c r="Y26" s="5">
        <v>2.39851571226643</v>
      </c>
      <c r="Z26" s="2" t="s">
        <v>41</v>
      </c>
    </row>
    <row r="27" s="1" customFormat="1" spans="11:26">
      <c r="K27" s="2" t="s">
        <v>49</v>
      </c>
      <c r="L27" s="3">
        <v>1</v>
      </c>
      <c r="M27" s="3">
        <v>1</v>
      </c>
      <c r="N27" s="3">
        <v>2</v>
      </c>
      <c r="O27" s="3">
        <f t="shared" si="0"/>
        <v>4</v>
      </c>
      <c r="P27" s="3">
        <f t="shared" si="1"/>
        <v>1.33333333333333</v>
      </c>
      <c r="S27" s="2" t="s">
        <v>50</v>
      </c>
      <c r="T27" s="2">
        <f>((5*5)-1)*(3-1)</f>
        <v>48</v>
      </c>
      <c r="U27" s="5">
        <f>T18-U23-U24-U25-U26</f>
        <v>17.3066666666667</v>
      </c>
      <c r="V27" s="5">
        <f t="shared" si="11"/>
        <v>0.360555555555556</v>
      </c>
      <c r="W27" s="5"/>
      <c r="X27" s="5"/>
      <c r="Y27" s="5"/>
      <c r="Z27" s="4"/>
    </row>
    <row r="28" s="1" customFormat="1" spans="11:26">
      <c r="K28" s="2" t="s">
        <v>51</v>
      </c>
      <c r="L28" s="3">
        <v>1</v>
      </c>
      <c r="M28" s="3">
        <v>1</v>
      </c>
      <c r="N28" s="3">
        <v>3</v>
      </c>
      <c r="O28" s="3">
        <f t="shared" si="0"/>
        <v>5</v>
      </c>
      <c r="P28" s="3">
        <f t="shared" si="1"/>
        <v>1.66666666666667</v>
      </c>
      <c r="S28" s="2" t="s">
        <v>2</v>
      </c>
      <c r="T28" s="2">
        <f>(5*5*3)-1</f>
        <v>74</v>
      </c>
      <c r="U28" s="5">
        <f>T18</f>
        <v>54.08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3</v>
      </c>
      <c r="M29" s="3">
        <v>2</v>
      </c>
      <c r="N29" s="3">
        <v>3</v>
      </c>
      <c r="O29" s="3">
        <f t="shared" si="0"/>
        <v>8</v>
      </c>
      <c r="P29" s="3">
        <f t="shared" si="1"/>
        <v>2.66666666666667</v>
      </c>
    </row>
    <row r="30" s="1" customFormat="1" spans="11:27">
      <c r="K30" s="2" t="s">
        <v>53</v>
      </c>
      <c r="L30" s="3">
        <v>2</v>
      </c>
      <c r="M30" s="3">
        <v>3</v>
      </c>
      <c r="N30" s="3">
        <v>2</v>
      </c>
      <c r="O30" s="3">
        <f t="shared" si="0"/>
        <v>7</v>
      </c>
      <c r="P30" s="3">
        <f t="shared" si="1"/>
        <v>2.33333333333333</v>
      </c>
      <c r="Y30" s="8" t="s">
        <v>54</v>
      </c>
      <c r="Z30" s="10">
        <f>(SQRT(V27)/P32)*100</f>
        <v>32.6338469830649</v>
      </c>
      <c r="AA30" s="1" t="s">
        <v>55</v>
      </c>
    </row>
    <row r="31" s="1" customFormat="1" spans="11:19">
      <c r="K31" s="2" t="s">
        <v>56</v>
      </c>
      <c r="L31" s="3">
        <v>1</v>
      </c>
      <c r="M31" s="3">
        <v>2</v>
      </c>
      <c r="N31" s="3">
        <v>2</v>
      </c>
      <c r="O31" s="3">
        <f t="shared" si="0"/>
        <v>5</v>
      </c>
      <c r="P31" s="3">
        <f t="shared" si="1"/>
        <v>1.66666666666667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37</v>
      </c>
      <c r="M32" s="3">
        <f t="shared" si="13"/>
        <v>48</v>
      </c>
      <c r="N32" s="3">
        <f t="shared" si="13"/>
        <v>53</v>
      </c>
      <c r="O32" s="3">
        <f t="shared" si="13"/>
        <v>138</v>
      </c>
      <c r="P32" s="4">
        <f>AVERAGE(P7:P31)</f>
        <v>1.84</v>
      </c>
      <c r="S32" s="6" t="s">
        <v>58</v>
      </c>
      <c r="T32" s="10">
        <f>SQRT(V27/15)</f>
        <v>0.155038824289392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0.440775377454742</v>
      </c>
      <c r="U35" s="10">
        <f t="shared" si="14"/>
        <v>0.463721123449573</v>
      </c>
      <c r="V35" s="10">
        <f t="shared" si="14"/>
        <v>0.478604850581354</v>
      </c>
      <c r="W35" s="10">
        <f t="shared" si="14"/>
        <v>0.489457568281612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1">
      <c r="S40" s="2" t="s">
        <v>7</v>
      </c>
      <c r="T40" s="5"/>
      <c r="U40" s="2"/>
    </row>
    <row r="41" s="1" customFormat="1" spans="19:22">
      <c r="S41" s="2" t="s">
        <v>8</v>
      </c>
      <c r="T41" s="5"/>
      <c r="U41" s="2"/>
      <c r="V41" s="7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0.155038824289392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0.440775377454742</v>
      </c>
      <c r="U49" s="10">
        <f t="shared" si="15"/>
        <v>0.463721123449573</v>
      </c>
      <c r="V49" s="10">
        <f t="shared" si="15"/>
        <v>0.478604850581354</v>
      </c>
      <c r="W49" s="10">
        <f t="shared" si="15"/>
        <v>0.489457568281612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0.346677350262727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0.985603706796933</v>
      </c>
      <c r="U62" s="12">
        <f t="shared" si="16"/>
        <v>1.03691195463582</v>
      </c>
      <c r="V62" s="12">
        <f t="shared" si="16"/>
        <v>1.07019298026104</v>
      </c>
      <c r="W62" s="12">
        <f t="shared" si="16"/>
        <v>1.09446039477943</v>
      </c>
      <c r="X62" s="12">
        <f t="shared" si="16"/>
        <v>1.11318097169362</v>
      </c>
      <c r="Y62" s="12">
        <f t="shared" si="16"/>
        <v>1.12774142040465</v>
      </c>
      <c r="Z62" s="12">
        <f t="shared" si="16"/>
        <v>1.13987512766385</v>
      </c>
      <c r="AA62" s="12">
        <f t="shared" si="16"/>
        <v>1.15027544817173</v>
      </c>
      <c r="AB62" s="12">
        <f t="shared" si="16"/>
        <v>1.15859570457803</v>
      </c>
      <c r="AC62" s="12">
        <f t="shared" si="16"/>
        <v>1.16587592893355</v>
      </c>
      <c r="AD62" s="12">
        <f t="shared" si="16"/>
        <v>1.17246279858854</v>
      </c>
      <c r="AE62" s="12">
        <f t="shared" si="16"/>
        <v>1.17800963619275</v>
      </c>
      <c r="AF62" s="12">
        <f t="shared" si="16"/>
        <v>1.18286311909642</v>
      </c>
      <c r="AG62" s="12">
        <f t="shared" si="16"/>
        <v>1.18702324729958</v>
      </c>
      <c r="AH62" s="12">
        <f t="shared" si="16"/>
        <v>1.19083669815247</v>
      </c>
      <c r="AI62" s="12">
        <f t="shared" si="16"/>
        <v>1.19430347165509</v>
      </c>
      <c r="AJ62" s="12">
        <f t="shared" si="16"/>
        <v>1.1970768904572</v>
      </c>
      <c r="AK62" s="12">
        <f t="shared" si="16"/>
        <v>1.1998503092593</v>
      </c>
      <c r="AL62" s="12">
        <f t="shared" si="16"/>
        <v>1.20227705071114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3"/>
    </row>
    <row r="66" s="1" customFormat="1" spans="19:21">
      <c r="S66" s="2" t="s">
        <v>10</v>
      </c>
      <c r="T66" s="3"/>
      <c r="U66" s="2"/>
    </row>
    <row r="67" s="1" customFormat="1" spans="19:22">
      <c r="S67" s="2" t="s">
        <v>12</v>
      </c>
      <c r="T67" s="3"/>
      <c r="U67" s="2"/>
      <c r="V67" s="7"/>
    </row>
    <row r="68" s="1" customFormat="1" spans="19:22">
      <c r="S68" s="2" t="s">
        <v>14</v>
      </c>
      <c r="T68" s="3"/>
      <c r="U68" s="2"/>
      <c r="V68" s="13"/>
    </row>
    <row r="69" s="1" customFormat="1" spans="19:22">
      <c r="S69" s="2" t="s">
        <v>16</v>
      </c>
      <c r="T69" s="3"/>
      <c r="U69" s="2"/>
      <c r="V69" s="13"/>
    </row>
    <row r="70" s="1" customFormat="1" spans="19:21">
      <c r="S70" s="2" t="s">
        <v>18</v>
      </c>
      <c r="T70" s="3"/>
      <c r="U70" s="2"/>
    </row>
    <row r="71" s="1" customFormat="1" spans="19:22">
      <c r="S71" s="2" t="s">
        <v>20</v>
      </c>
      <c r="T71" s="3"/>
      <c r="U71" s="2"/>
      <c r="V71" s="10"/>
    </row>
    <row r="72" s="1" customFormat="1" spans="19:21">
      <c r="S72" s="2" t="s">
        <v>21</v>
      </c>
      <c r="T72" s="3"/>
      <c r="U72" s="2"/>
    </row>
    <row r="73" s="1" customFormat="1" spans="19:21">
      <c r="S73" s="2" t="s">
        <v>22</v>
      </c>
      <c r="T73" s="3"/>
      <c r="U73" s="2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1">
      <c r="S77" s="2" t="s">
        <v>28</v>
      </c>
      <c r="T77" s="3"/>
      <c r="U77" s="2"/>
    </row>
    <row r="78" s="1" customFormat="1" spans="19:21">
      <c r="S78" s="2" t="s">
        <v>29</v>
      </c>
      <c r="T78" s="3"/>
      <c r="U78" s="2"/>
    </row>
    <row r="79" s="1" customFormat="1" spans="19:21">
      <c r="S79" s="2" t="s">
        <v>31</v>
      </c>
      <c r="T79" s="3"/>
      <c r="U79" s="2"/>
    </row>
    <row r="80" s="1" customFormat="1" spans="19:22">
      <c r="S80" s="2" t="s">
        <v>39</v>
      </c>
      <c r="T80" s="3"/>
      <c r="U80" s="2"/>
      <c r="V80" s="7"/>
    </row>
    <row r="81" s="1" customFormat="1" spans="19:21">
      <c r="S81" s="2" t="s">
        <v>40</v>
      </c>
      <c r="T81" s="3"/>
      <c r="U81" s="2"/>
    </row>
    <row r="82" s="1" customFormat="1" spans="19:22">
      <c r="S82" s="2" t="s">
        <v>42</v>
      </c>
      <c r="T82" s="3"/>
      <c r="U82" s="2"/>
      <c r="V82" s="12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2">
      <c r="S85" s="2" t="s">
        <v>49</v>
      </c>
      <c r="T85" s="3"/>
      <c r="U85" s="2"/>
      <c r="V85" s="13"/>
    </row>
    <row r="86" s="1" customFormat="1" spans="19:21">
      <c r="S86" s="2" t="s">
        <v>51</v>
      </c>
      <c r="T86" s="3"/>
      <c r="U86" s="2"/>
    </row>
    <row r="87" s="1" customFormat="1" spans="19:21">
      <c r="S87" s="2" t="s">
        <v>52</v>
      </c>
      <c r="T87" s="3"/>
      <c r="U87" s="2"/>
    </row>
    <row r="88" s="1" customFormat="1" spans="19:21">
      <c r="S88" s="2" t="s">
        <v>53</v>
      </c>
      <c r="T88" s="3"/>
      <c r="U88" s="2"/>
    </row>
    <row r="89" s="1" customFormat="1" spans="19:21">
      <c r="S89" s="2" t="s">
        <v>56</v>
      </c>
      <c r="T89" s="3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C7" workbookViewId="0">
      <selection activeCell="I31" sqref="I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2</v>
      </c>
      <c r="M7" s="3">
        <v>2</v>
      </c>
      <c r="N7" s="3">
        <v>2</v>
      </c>
      <c r="O7" s="3">
        <f t="shared" ref="O7:O31" si="0">SUM(L7:N7)</f>
        <v>6</v>
      </c>
      <c r="P7" s="3">
        <f t="shared" ref="P7:P31" si="1">AVERAGE(L7:N7)</f>
        <v>2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3</v>
      </c>
      <c r="M8" s="3">
        <v>3</v>
      </c>
      <c r="N8" s="3">
        <v>3</v>
      </c>
      <c r="O8" s="3">
        <f t="shared" si="0"/>
        <v>9</v>
      </c>
      <c r="P8" s="3">
        <f t="shared" si="1"/>
        <v>3</v>
      </c>
      <c r="S8" s="2" t="s">
        <v>11</v>
      </c>
      <c r="T8" s="3">
        <f t="shared" ref="T8:T12" si="2">O7</f>
        <v>6</v>
      </c>
      <c r="U8" s="3">
        <f t="shared" ref="U8:U12" si="3">O12</f>
        <v>8</v>
      </c>
      <c r="V8" s="3">
        <f t="shared" ref="V8:V12" si="4">O17</f>
        <v>8</v>
      </c>
      <c r="W8" s="3">
        <f t="shared" ref="W8:W12" si="5">O22</f>
        <v>7</v>
      </c>
      <c r="X8" s="3">
        <f t="shared" ref="X8:X12" si="6">O27</f>
        <v>8</v>
      </c>
      <c r="Y8" s="3">
        <f>SUM(T8:X8)</f>
        <v>37</v>
      </c>
      <c r="Z8" s="5">
        <f>Y8/15</f>
        <v>2.46666666666667</v>
      </c>
    </row>
    <row r="9" s="1" customFormat="1" spans="11:26">
      <c r="K9" s="2" t="s">
        <v>12</v>
      </c>
      <c r="L9" s="3">
        <v>2</v>
      </c>
      <c r="M9" s="3">
        <v>3</v>
      </c>
      <c r="N9" s="3">
        <v>2</v>
      </c>
      <c r="O9" s="3">
        <f t="shared" si="0"/>
        <v>7</v>
      </c>
      <c r="P9" s="3">
        <f t="shared" si="1"/>
        <v>2.33333333333333</v>
      </c>
      <c r="S9" s="2" t="s">
        <v>13</v>
      </c>
      <c r="T9" s="3">
        <f t="shared" si="2"/>
        <v>9</v>
      </c>
      <c r="U9" s="3">
        <f t="shared" si="3"/>
        <v>9</v>
      </c>
      <c r="V9" s="3">
        <f t="shared" si="4"/>
        <v>8</v>
      </c>
      <c r="W9" s="3">
        <f t="shared" si="5"/>
        <v>9</v>
      </c>
      <c r="X9" s="3">
        <f t="shared" si="6"/>
        <v>9</v>
      </c>
      <c r="Y9" s="3">
        <f t="shared" ref="Y8:Y12" si="7">SUM(T9:X9)</f>
        <v>44</v>
      </c>
      <c r="Z9" s="5">
        <f t="shared" ref="Z8:Z12" si="8">Y9/15</f>
        <v>2.93333333333333</v>
      </c>
    </row>
    <row r="10" s="1" customFormat="1" spans="11:26">
      <c r="K10" s="2" t="s">
        <v>14</v>
      </c>
      <c r="L10" s="3">
        <v>3</v>
      </c>
      <c r="M10" s="3">
        <v>2</v>
      </c>
      <c r="N10" s="3">
        <v>3</v>
      </c>
      <c r="O10" s="3">
        <f t="shared" si="0"/>
        <v>8</v>
      </c>
      <c r="P10" s="3">
        <f t="shared" si="1"/>
        <v>2.66666666666667</v>
      </c>
      <c r="S10" s="2" t="s">
        <v>15</v>
      </c>
      <c r="T10" s="3">
        <f t="shared" si="2"/>
        <v>7</v>
      </c>
      <c r="U10" s="3">
        <f t="shared" si="3"/>
        <v>11</v>
      </c>
      <c r="V10" s="3">
        <f t="shared" si="4"/>
        <v>8</v>
      </c>
      <c r="W10" s="3">
        <f t="shared" si="5"/>
        <v>10</v>
      </c>
      <c r="X10" s="3">
        <f t="shared" si="6"/>
        <v>10</v>
      </c>
      <c r="Y10" s="3">
        <f t="shared" si="7"/>
        <v>46</v>
      </c>
      <c r="Z10" s="5">
        <f t="shared" si="8"/>
        <v>3.06666666666667</v>
      </c>
    </row>
    <row r="11" s="1" customFormat="1" spans="11:26">
      <c r="K11" s="2" t="s">
        <v>16</v>
      </c>
      <c r="L11" s="3">
        <v>2</v>
      </c>
      <c r="M11" s="3">
        <v>3</v>
      </c>
      <c r="N11" s="3">
        <v>3</v>
      </c>
      <c r="O11" s="3">
        <f t="shared" si="0"/>
        <v>8</v>
      </c>
      <c r="P11" s="3">
        <f t="shared" si="1"/>
        <v>2.66666666666667</v>
      </c>
      <c r="S11" s="2" t="s">
        <v>17</v>
      </c>
      <c r="T11" s="3">
        <f t="shared" si="2"/>
        <v>8</v>
      </c>
      <c r="U11" s="3">
        <f t="shared" si="3"/>
        <v>11</v>
      </c>
      <c r="V11" s="3">
        <f t="shared" si="4"/>
        <v>14</v>
      </c>
      <c r="W11" s="3">
        <f t="shared" si="5"/>
        <v>11</v>
      </c>
      <c r="X11" s="3">
        <f t="shared" si="6"/>
        <v>10</v>
      </c>
      <c r="Y11" s="3">
        <f t="shared" si="7"/>
        <v>54</v>
      </c>
      <c r="Z11" s="5">
        <f t="shared" si="8"/>
        <v>3.6</v>
      </c>
    </row>
    <row r="12" s="1" customFormat="1" spans="11:26">
      <c r="K12" s="2" t="s">
        <v>18</v>
      </c>
      <c r="L12" s="3">
        <v>3</v>
      </c>
      <c r="M12" s="3">
        <v>2</v>
      </c>
      <c r="N12" s="3">
        <v>3</v>
      </c>
      <c r="O12" s="3">
        <f t="shared" si="0"/>
        <v>8</v>
      </c>
      <c r="P12" s="3">
        <f t="shared" si="1"/>
        <v>2.66666666666667</v>
      </c>
      <c r="S12" s="2" t="s">
        <v>19</v>
      </c>
      <c r="T12" s="3">
        <f t="shared" si="2"/>
        <v>8</v>
      </c>
      <c r="U12" s="3">
        <f t="shared" si="3"/>
        <v>10</v>
      </c>
      <c r="V12" s="3">
        <f t="shared" si="4"/>
        <v>13</v>
      </c>
      <c r="W12" s="3">
        <f t="shared" si="5"/>
        <v>8</v>
      </c>
      <c r="X12" s="3">
        <f t="shared" si="6"/>
        <v>8</v>
      </c>
      <c r="Y12" s="3">
        <f t="shared" si="7"/>
        <v>47</v>
      </c>
      <c r="Z12" s="5">
        <f t="shared" si="8"/>
        <v>3.13333333333333</v>
      </c>
    </row>
    <row r="13" s="1" customFormat="1" spans="11:26">
      <c r="K13" s="2" t="s">
        <v>20</v>
      </c>
      <c r="L13" s="3">
        <v>3</v>
      </c>
      <c r="M13" s="3">
        <v>3</v>
      </c>
      <c r="N13" s="3">
        <v>3</v>
      </c>
      <c r="O13" s="3">
        <f t="shared" si="0"/>
        <v>9</v>
      </c>
      <c r="P13" s="3">
        <f t="shared" si="1"/>
        <v>3</v>
      </c>
      <c r="S13" s="2" t="s">
        <v>2</v>
      </c>
      <c r="T13" s="3">
        <f t="shared" ref="T13:Y13" si="9">SUM(T8:T12)</f>
        <v>38</v>
      </c>
      <c r="U13" s="3">
        <f t="shared" si="9"/>
        <v>49</v>
      </c>
      <c r="V13" s="3">
        <f t="shared" si="9"/>
        <v>51</v>
      </c>
      <c r="W13" s="3">
        <f t="shared" si="9"/>
        <v>45</v>
      </c>
      <c r="X13" s="3">
        <f t="shared" si="9"/>
        <v>45</v>
      </c>
      <c r="Y13" s="3">
        <f t="shared" si="9"/>
        <v>228</v>
      </c>
      <c r="Z13" s="2"/>
    </row>
    <row r="14" s="1" customFormat="1" spans="11:26">
      <c r="K14" s="2" t="s">
        <v>21</v>
      </c>
      <c r="L14" s="3">
        <v>3</v>
      </c>
      <c r="M14" s="3">
        <v>4</v>
      </c>
      <c r="N14" s="3">
        <v>4</v>
      </c>
      <c r="O14" s="3">
        <f t="shared" si="0"/>
        <v>11</v>
      </c>
      <c r="P14" s="3">
        <f t="shared" si="1"/>
        <v>3.66666666666667</v>
      </c>
      <c r="S14" s="2" t="s">
        <v>3</v>
      </c>
      <c r="T14" s="5">
        <f t="shared" ref="T14:X14" si="10">T13/15</f>
        <v>2.53333333333333</v>
      </c>
      <c r="U14" s="5">
        <f t="shared" si="10"/>
        <v>3.26666666666667</v>
      </c>
      <c r="V14" s="5">
        <f t="shared" si="10"/>
        <v>3.4</v>
      </c>
      <c r="W14" s="5">
        <f t="shared" si="10"/>
        <v>3</v>
      </c>
      <c r="X14" s="5">
        <f t="shared" si="10"/>
        <v>3</v>
      </c>
      <c r="Y14" s="2"/>
      <c r="Z14" s="2"/>
    </row>
    <row r="15" s="1" customFormat="1" spans="11:16">
      <c r="K15" s="2" t="s">
        <v>22</v>
      </c>
      <c r="L15" s="3">
        <v>4</v>
      </c>
      <c r="M15" s="3">
        <v>3</v>
      </c>
      <c r="N15" s="3">
        <v>4</v>
      </c>
      <c r="O15" s="3">
        <f t="shared" si="0"/>
        <v>11</v>
      </c>
      <c r="P15" s="3">
        <f t="shared" si="1"/>
        <v>3.66666666666667</v>
      </c>
    </row>
    <row r="16" s="1" customFormat="1" spans="11:16">
      <c r="K16" s="2" t="s">
        <v>23</v>
      </c>
      <c r="L16" s="3">
        <v>4</v>
      </c>
      <c r="M16" s="3">
        <v>3</v>
      </c>
      <c r="N16" s="3">
        <v>3</v>
      </c>
      <c r="O16" s="3">
        <f t="shared" si="0"/>
        <v>10</v>
      </c>
      <c r="P16" s="3">
        <f t="shared" si="1"/>
        <v>3.33333333333333</v>
      </c>
    </row>
    <row r="17" s="1" customFormat="1" spans="11:20">
      <c r="K17" s="2" t="s">
        <v>24</v>
      </c>
      <c r="L17" s="3">
        <v>3</v>
      </c>
      <c r="M17" s="3">
        <v>3</v>
      </c>
      <c r="N17" s="3">
        <v>2</v>
      </c>
      <c r="O17" s="3">
        <f t="shared" si="0"/>
        <v>8</v>
      </c>
      <c r="P17" s="3">
        <f t="shared" si="1"/>
        <v>2.66666666666667</v>
      </c>
      <c r="S17" s="6" t="s">
        <v>25</v>
      </c>
      <c r="T17" s="7">
        <f>O32^2/(5*5*3)</f>
        <v>693.12</v>
      </c>
    </row>
    <row r="18" s="1" customFormat="1" spans="11:20">
      <c r="K18" s="2" t="s">
        <v>26</v>
      </c>
      <c r="L18" s="3">
        <v>3</v>
      </c>
      <c r="M18" s="3">
        <v>2</v>
      </c>
      <c r="N18" s="3">
        <v>3</v>
      </c>
      <c r="O18" s="3">
        <f t="shared" si="0"/>
        <v>8</v>
      </c>
      <c r="P18" s="3">
        <f t="shared" si="1"/>
        <v>2.66666666666667</v>
      </c>
      <c r="S18" s="6" t="s">
        <v>27</v>
      </c>
      <c r="T18" s="7">
        <f>SUMSQ(L7:N31)-T17</f>
        <v>42.88</v>
      </c>
    </row>
    <row r="19" s="1" customFormat="1" spans="11:16">
      <c r="K19" s="2" t="s">
        <v>28</v>
      </c>
      <c r="L19" s="3">
        <v>3</v>
      </c>
      <c r="M19" s="3">
        <v>2</v>
      </c>
      <c r="N19" s="3">
        <v>3</v>
      </c>
      <c r="O19" s="3">
        <f t="shared" si="0"/>
        <v>8</v>
      </c>
      <c r="P19" s="3">
        <f t="shared" si="1"/>
        <v>2.66666666666667</v>
      </c>
    </row>
    <row r="20" s="1" customFormat="1" spans="11:19">
      <c r="K20" s="2" t="s">
        <v>29</v>
      </c>
      <c r="L20" s="3">
        <v>5</v>
      </c>
      <c r="M20" s="3">
        <v>4</v>
      </c>
      <c r="N20" s="3">
        <v>5</v>
      </c>
      <c r="O20" s="3">
        <f t="shared" si="0"/>
        <v>14</v>
      </c>
      <c r="P20" s="3">
        <f t="shared" si="1"/>
        <v>4.66666666666667</v>
      </c>
      <c r="S20" s="8" t="s">
        <v>30</v>
      </c>
    </row>
    <row r="21" s="1" customFormat="1" spans="11:26">
      <c r="K21" s="2" t="s">
        <v>31</v>
      </c>
      <c r="L21" s="3">
        <v>4</v>
      </c>
      <c r="M21" s="3">
        <v>5</v>
      </c>
      <c r="N21" s="3">
        <v>4</v>
      </c>
      <c r="O21" s="3">
        <f t="shared" si="0"/>
        <v>13</v>
      </c>
      <c r="P21" s="3">
        <f t="shared" si="1"/>
        <v>4.33333333333333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3</v>
      </c>
      <c r="M22" s="3">
        <v>2</v>
      </c>
      <c r="N22" s="3">
        <v>2</v>
      </c>
      <c r="O22" s="3">
        <f t="shared" si="0"/>
        <v>7</v>
      </c>
      <c r="P22" s="3">
        <f t="shared" si="1"/>
        <v>2.33333333333333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3</v>
      </c>
      <c r="M23" s="3">
        <v>3</v>
      </c>
      <c r="N23" s="3">
        <v>3</v>
      </c>
      <c r="O23" s="3">
        <f t="shared" si="0"/>
        <v>9</v>
      </c>
      <c r="P23" s="3">
        <f t="shared" si="1"/>
        <v>3</v>
      </c>
      <c r="S23" s="2" t="s">
        <v>1</v>
      </c>
      <c r="T23" s="2">
        <f>3-1</f>
        <v>2</v>
      </c>
      <c r="U23" s="5">
        <f>(SUMSQ(L32:N32)/25)-T17</f>
        <v>0.559999999999945</v>
      </c>
      <c r="V23" s="5">
        <f t="shared" ref="V23:V27" si="11">U23/T23</f>
        <v>0.279999999999973</v>
      </c>
      <c r="W23" s="5">
        <f t="shared" ref="W23:W26" si="12">V23/$V$27</f>
        <v>0.909747292418678</v>
      </c>
      <c r="X23" s="5">
        <v>3.1907273359285</v>
      </c>
      <c r="Y23" s="5">
        <v>5.07666380708612</v>
      </c>
      <c r="Z23" s="2" t="s">
        <v>41</v>
      </c>
    </row>
    <row r="24" s="1" customFormat="1" spans="11:26">
      <c r="K24" s="2" t="s">
        <v>42</v>
      </c>
      <c r="L24" s="3">
        <v>3</v>
      </c>
      <c r="M24" s="3">
        <v>4</v>
      </c>
      <c r="N24" s="3">
        <v>3</v>
      </c>
      <c r="O24" s="3">
        <f t="shared" si="0"/>
        <v>10</v>
      </c>
      <c r="P24" s="3">
        <f t="shared" si="1"/>
        <v>3.33333333333333</v>
      </c>
      <c r="S24" s="2" t="s">
        <v>43</v>
      </c>
      <c r="T24" s="2">
        <f>5-1</f>
        <v>4</v>
      </c>
      <c r="U24" s="5">
        <f>(SUMSQ(T13:X13)/15)-T17</f>
        <v>6.61333333333334</v>
      </c>
      <c r="V24" s="5">
        <f t="shared" si="11"/>
        <v>1.65333333333334</v>
      </c>
      <c r="W24" s="5">
        <f t="shared" si="12"/>
        <v>5.37184115523463</v>
      </c>
      <c r="X24" s="5">
        <v>2.56524050847904</v>
      </c>
      <c r="Y24" s="5">
        <v>3.73741724260353</v>
      </c>
      <c r="Z24" s="2" t="s">
        <v>46</v>
      </c>
    </row>
    <row r="25" s="1" customFormat="1" spans="11:26">
      <c r="K25" s="2" t="s">
        <v>44</v>
      </c>
      <c r="L25" s="3">
        <v>3</v>
      </c>
      <c r="M25" s="3">
        <v>4</v>
      </c>
      <c r="N25" s="3">
        <v>4</v>
      </c>
      <c r="O25" s="3">
        <f t="shared" si="0"/>
        <v>11</v>
      </c>
      <c r="P25" s="3">
        <f t="shared" si="1"/>
        <v>3.66666666666667</v>
      </c>
      <c r="S25" s="2" t="s">
        <v>45</v>
      </c>
      <c r="T25" s="2">
        <f>5-1</f>
        <v>4</v>
      </c>
      <c r="U25" s="5">
        <f>(SUMSQ(Y8:Y12)/15)-T17</f>
        <v>9.94666666666672</v>
      </c>
      <c r="V25" s="5">
        <f t="shared" si="11"/>
        <v>2.48666666666668</v>
      </c>
      <c r="W25" s="5">
        <f t="shared" si="12"/>
        <v>8.07942238267147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2</v>
      </c>
      <c r="M26" s="3">
        <v>3</v>
      </c>
      <c r="N26" s="3">
        <v>3</v>
      </c>
      <c r="O26" s="3">
        <f t="shared" si="0"/>
        <v>8</v>
      </c>
      <c r="P26" s="3">
        <f t="shared" si="1"/>
        <v>2.66666666666667</v>
      </c>
      <c r="S26" s="2" t="s">
        <v>48</v>
      </c>
      <c r="T26" s="2">
        <f>(5-1)*(5-1)</f>
        <v>16</v>
      </c>
      <c r="U26" s="5">
        <f>(SUMSQ(T8:X12)/3)-T17-U24-U25</f>
        <v>10.9866666666666</v>
      </c>
      <c r="V26" s="5">
        <f t="shared" si="11"/>
        <v>0.68666666666666</v>
      </c>
      <c r="W26" s="5">
        <f t="shared" si="12"/>
        <v>2.23104693140791</v>
      </c>
      <c r="X26" s="5">
        <v>1.85916701285117</v>
      </c>
      <c r="Y26" s="5">
        <v>2.39851571226643</v>
      </c>
      <c r="Z26" s="2" t="s">
        <v>66</v>
      </c>
    </row>
    <row r="27" s="1" customFormat="1" spans="11:26">
      <c r="K27" s="2" t="s">
        <v>49</v>
      </c>
      <c r="L27" s="3">
        <v>2</v>
      </c>
      <c r="M27" s="3">
        <v>3</v>
      </c>
      <c r="N27" s="3">
        <v>3</v>
      </c>
      <c r="O27" s="3">
        <f t="shared" si="0"/>
        <v>8</v>
      </c>
      <c r="P27" s="3">
        <f t="shared" si="1"/>
        <v>2.66666666666667</v>
      </c>
      <c r="S27" s="2" t="s">
        <v>50</v>
      </c>
      <c r="T27" s="2">
        <f>((5*5)-1)*(3-1)</f>
        <v>48</v>
      </c>
      <c r="U27" s="5">
        <f>T18-U23-U24-U25-U26</f>
        <v>14.7733333333334</v>
      </c>
      <c r="V27" s="5">
        <f t="shared" si="11"/>
        <v>0.30777777777778</v>
      </c>
      <c r="W27" s="5"/>
      <c r="X27" s="5"/>
      <c r="Y27" s="5"/>
      <c r="Z27" s="4"/>
    </row>
    <row r="28" s="1" customFormat="1" spans="11:26">
      <c r="K28" s="2" t="s">
        <v>51</v>
      </c>
      <c r="L28" s="3">
        <v>2</v>
      </c>
      <c r="M28" s="3">
        <v>3</v>
      </c>
      <c r="N28" s="3">
        <v>4</v>
      </c>
      <c r="O28" s="3">
        <f t="shared" si="0"/>
        <v>9</v>
      </c>
      <c r="P28" s="3">
        <f t="shared" si="1"/>
        <v>3</v>
      </c>
      <c r="S28" s="2" t="s">
        <v>2</v>
      </c>
      <c r="T28" s="2">
        <f>(5*5*3)-1</f>
        <v>74</v>
      </c>
      <c r="U28" s="5">
        <f>T18</f>
        <v>42.88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3</v>
      </c>
      <c r="M29" s="3">
        <v>4</v>
      </c>
      <c r="N29" s="3">
        <v>3</v>
      </c>
      <c r="O29" s="3">
        <f t="shared" si="0"/>
        <v>10</v>
      </c>
      <c r="P29" s="3">
        <f t="shared" si="1"/>
        <v>3.33333333333333</v>
      </c>
    </row>
    <row r="30" s="1" customFormat="1" spans="11:27">
      <c r="K30" s="2" t="s">
        <v>53</v>
      </c>
      <c r="L30" s="3">
        <v>3</v>
      </c>
      <c r="M30" s="3">
        <v>4</v>
      </c>
      <c r="N30" s="3">
        <v>3</v>
      </c>
      <c r="O30" s="3">
        <f t="shared" si="0"/>
        <v>10</v>
      </c>
      <c r="P30" s="3">
        <f t="shared" si="1"/>
        <v>3.33333333333333</v>
      </c>
      <c r="Y30" s="8" t="s">
        <v>54</v>
      </c>
      <c r="Z30" s="10">
        <f>(SQRT(V27)/P32)*100</f>
        <v>18.2492510713742</v>
      </c>
      <c r="AA30" s="1" t="s">
        <v>55</v>
      </c>
    </row>
    <row r="31" s="1" customFormat="1" spans="11:19">
      <c r="K31" s="2" t="s">
        <v>56</v>
      </c>
      <c r="L31" s="3">
        <v>2</v>
      </c>
      <c r="M31" s="3">
        <v>3</v>
      </c>
      <c r="N31" s="3">
        <v>3</v>
      </c>
      <c r="O31" s="3">
        <f t="shared" si="0"/>
        <v>8</v>
      </c>
      <c r="P31" s="3">
        <f t="shared" si="1"/>
        <v>2.66666666666667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73</v>
      </c>
      <c r="M32" s="3">
        <f t="shared" si="13"/>
        <v>77</v>
      </c>
      <c r="N32" s="3">
        <f t="shared" si="13"/>
        <v>78</v>
      </c>
      <c r="O32" s="3">
        <f t="shared" si="13"/>
        <v>228</v>
      </c>
      <c r="P32" s="4">
        <f>AVERAGE(P7:P31)</f>
        <v>3.04</v>
      </c>
      <c r="S32" s="6" t="s">
        <v>58</v>
      </c>
      <c r="T32" s="10">
        <f>SQRT(V27/15)</f>
        <v>0.143242865506519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0.407239466635033</v>
      </c>
      <c r="U35" s="10">
        <f t="shared" si="14"/>
        <v>0.428439410729998</v>
      </c>
      <c r="V35" s="10">
        <f t="shared" si="14"/>
        <v>0.442190725818624</v>
      </c>
      <c r="W35" s="10">
        <f t="shared" si="14"/>
        <v>0.45221772640408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1">
      <c r="S40" s="2" t="s">
        <v>7</v>
      </c>
      <c r="T40" s="5"/>
      <c r="U40" s="2"/>
    </row>
    <row r="41" s="1" customFormat="1" spans="19:22">
      <c r="S41" s="2" t="s">
        <v>8</v>
      </c>
      <c r="T41" s="5"/>
      <c r="U41" s="2"/>
      <c r="V41" s="7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0.143242865506519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0.407239466635033</v>
      </c>
      <c r="U49" s="10">
        <f t="shared" si="15"/>
        <v>0.428439410729998</v>
      </c>
      <c r="V49" s="10">
        <f t="shared" si="15"/>
        <v>0.442190725818624</v>
      </c>
      <c r="W49" s="10">
        <f t="shared" si="15"/>
        <v>0.45221772640408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0.320300784564436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0.910615130516692</v>
      </c>
      <c r="U62" s="12">
        <f t="shared" si="16"/>
        <v>0.958019646632228</v>
      </c>
      <c r="V62" s="12">
        <f t="shared" si="16"/>
        <v>0.988768521950414</v>
      </c>
      <c r="W62" s="12">
        <f t="shared" si="16"/>
        <v>1.01118957686992</v>
      </c>
      <c r="X62" s="12">
        <f t="shared" si="16"/>
        <v>1.0284858192364</v>
      </c>
      <c r="Y62" s="12">
        <f t="shared" si="16"/>
        <v>1.04193845218811</v>
      </c>
      <c r="Z62" s="12">
        <f t="shared" si="16"/>
        <v>1.05314897964787</v>
      </c>
      <c r="AA62" s="12">
        <f t="shared" si="16"/>
        <v>1.0627580031848</v>
      </c>
      <c r="AB62" s="12">
        <f t="shared" si="16"/>
        <v>1.07044522201435</v>
      </c>
      <c r="AC62" s="12">
        <f t="shared" si="16"/>
        <v>1.0771715384902</v>
      </c>
      <c r="AD62" s="12">
        <f t="shared" si="16"/>
        <v>1.08325725339692</v>
      </c>
      <c r="AE62" s="12">
        <f t="shared" si="16"/>
        <v>1.08838206594995</v>
      </c>
      <c r="AF62" s="12">
        <f t="shared" si="16"/>
        <v>1.09286627693386</v>
      </c>
      <c r="AG62" s="12">
        <f t="shared" si="16"/>
        <v>1.09670988634863</v>
      </c>
      <c r="AH62" s="12">
        <f t="shared" si="16"/>
        <v>1.10023319497884</v>
      </c>
      <c r="AI62" s="12">
        <f t="shared" si="16"/>
        <v>1.10343620282448</v>
      </c>
      <c r="AJ62" s="12">
        <f t="shared" si="16"/>
        <v>1.105998609101</v>
      </c>
      <c r="AK62" s="12">
        <f t="shared" si="16"/>
        <v>1.10856101537751</v>
      </c>
      <c r="AL62" s="12">
        <f t="shared" si="16"/>
        <v>1.11080312086946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0"/>
    </row>
    <row r="66" s="1" customFormat="1" spans="19:21">
      <c r="S66" s="2" t="s">
        <v>10</v>
      </c>
      <c r="T66" s="3"/>
      <c r="U66" s="2"/>
    </row>
    <row r="67" s="1" customFormat="1" spans="19:21">
      <c r="S67" s="2" t="s">
        <v>12</v>
      </c>
      <c r="T67" s="3"/>
      <c r="U67" s="2"/>
    </row>
    <row r="68" s="1" customFormat="1" spans="19:21">
      <c r="S68" s="2" t="s">
        <v>14</v>
      </c>
      <c r="T68" s="3"/>
      <c r="U68" s="2"/>
    </row>
    <row r="69" s="1" customFormat="1" spans="19:21">
      <c r="S69" s="2" t="s">
        <v>16</v>
      </c>
      <c r="T69" s="3"/>
      <c r="U69" s="2"/>
    </row>
    <row r="70" s="1" customFormat="1" spans="19:21">
      <c r="S70" s="2" t="s">
        <v>18</v>
      </c>
      <c r="T70" s="3"/>
      <c r="U70" s="2"/>
    </row>
    <row r="71" s="1" customFormat="1" spans="19:21">
      <c r="S71" s="2" t="s">
        <v>20</v>
      </c>
      <c r="T71" s="3"/>
      <c r="U71" s="2"/>
    </row>
    <row r="72" s="1" customFormat="1" spans="19:21">
      <c r="S72" s="2" t="s">
        <v>21</v>
      </c>
      <c r="T72" s="3"/>
      <c r="U72" s="2"/>
    </row>
    <row r="73" s="1" customFormat="1" spans="19:21">
      <c r="S73" s="2" t="s">
        <v>22</v>
      </c>
      <c r="T73" s="3"/>
      <c r="U73" s="2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1">
      <c r="S77" s="2" t="s">
        <v>28</v>
      </c>
      <c r="T77" s="3"/>
      <c r="U77" s="2"/>
    </row>
    <row r="78" s="1" customFormat="1" spans="19:21">
      <c r="S78" s="2" t="s">
        <v>29</v>
      </c>
      <c r="T78" s="3"/>
      <c r="U78" s="2"/>
    </row>
    <row r="79" s="1" customFormat="1" spans="19:22">
      <c r="S79" s="2" t="s">
        <v>31</v>
      </c>
      <c r="T79" s="3"/>
      <c r="U79" s="2"/>
      <c r="V79" s="13"/>
    </row>
    <row r="80" s="1" customFormat="1" spans="19:21">
      <c r="S80" s="2" t="s">
        <v>39</v>
      </c>
      <c r="T80" s="3"/>
      <c r="U80" s="2"/>
    </row>
    <row r="81" s="1" customFormat="1" spans="19:22">
      <c r="S81" s="2" t="s">
        <v>40</v>
      </c>
      <c r="T81" s="3"/>
      <c r="U81" s="2"/>
      <c r="V81" s="7"/>
    </row>
    <row r="82" s="1" customFormat="1" spans="19:22">
      <c r="S82" s="2" t="s">
        <v>42</v>
      </c>
      <c r="T82" s="3"/>
      <c r="U82" s="2"/>
      <c r="V82" s="7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1">
      <c r="S85" s="2" t="s">
        <v>49</v>
      </c>
      <c r="T85" s="3"/>
      <c r="U85" s="2"/>
    </row>
    <row r="86" s="1" customFormat="1" spans="19:21">
      <c r="S86" s="2" t="s">
        <v>51</v>
      </c>
      <c r="T86" s="3"/>
      <c r="U86" s="2"/>
    </row>
    <row r="87" s="1" customFormat="1" spans="19:21">
      <c r="S87" s="2" t="s">
        <v>52</v>
      </c>
      <c r="T87" s="3"/>
      <c r="U87" s="2"/>
    </row>
    <row r="88" s="1" customFormat="1" spans="19:22">
      <c r="S88" s="2" t="s">
        <v>53</v>
      </c>
      <c r="T88" s="3"/>
      <c r="U88" s="2"/>
      <c r="V88" s="12"/>
    </row>
    <row r="89" s="1" customFormat="1" spans="19:21">
      <c r="S89" s="2" t="s">
        <v>56</v>
      </c>
      <c r="T89" s="3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5:AL89"/>
  <sheetViews>
    <sheetView zoomScale="80" zoomScaleNormal="80" topLeftCell="C7" workbookViewId="0">
      <selection activeCell="H22" sqref="H22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3</v>
      </c>
      <c r="M7" s="3">
        <v>3</v>
      </c>
      <c r="N7" s="3">
        <v>3</v>
      </c>
      <c r="O7" s="3">
        <f t="shared" ref="O7:O31" si="0">SUM(L7:N7)</f>
        <v>9</v>
      </c>
      <c r="P7" s="3">
        <f t="shared" ref="P7:P31" si="1">AVERAGE(L7:N7)</f>
        <v>3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3:26">
      <c r="C8" s="1" t="s">
        <v>67</v>
      </c>
      <c r="K8" s="2" t="s">
        <v>10</v>
      </c>
      <c r="L8" s="3">
        <v>3</v>
      </c>
      <c r="M8" s="3">
        <v>4</v>
      </c>
      <c r="N8" s="3">
        <v>4</v>
      </c>
      <c r="O8" s="3">
        <f t="shared" si="0"/>
        <v>11</v>
      </c>
      <c r="P8" s="3">
        <f t="shared" si="1"/>
        <v>3.66666666666667</v>
      </c>
      <c r="S8" s="2" t="s">
        <v>11</v>
      </c>
      <c r="T8" s="3">
        <f t="shared" ref="T8:T12" si="2">O7</f>
        <v>9</v>
      </c>
      <c r="U8" s="3">
        <f t="shared" ref="U8:U12" si="3">O12</f>
        <v>11</v>
      </c>
      <c r="V8" s="3">
        <f t="shared" ref="V8:V12" si="4">O17</f>
        <v>10</v>
      </c>
      <c r="W8" s="3">
        <f t="shared" ref="W8:W12" si="5">O22</f>
        <v>10</v>
      </c>
      <c r="X8" s="3">
        <f t="shared" ref="X8:X12" si="6">O27</f>
        <v>9</v>
      </c>
      <c r="Y8" s="3">
        <f t="shared" ref="Y8:Y12" si="7">SUM(T8:X8)</f>
        <v>49</v>
      </c>
      <c r="Z8" s="5">
        <f t="shared" ref="Z8:Z12" si="8">Y8/15</f>
        <v>3.26666666666667</v>
      </c>
    </row>
    <row r="9" s="1" customFormat="1" spans="3:26">
      <c r="C9" s="1" t="s">
        <v>68</v>
      </c>
      <c r="K9" s="2" t="s">
        <v>12</v>
      </c>
      <c r="L9" s="3">
        <v>3</v>
      </c>
      <c r="M9" s="3">
        <v>4</v>
      </c>
      <c r="N9" s="3">
        <v>3</v>
      </c>
      <c r="O9" s="3">
        <f t="shared" si="0"/>
        <v>10</v>
      </c>
      <c r="P9" s="3">
        <f t="shared" si="1"/>
        <v>3.33333333333333</v>
      </c>
      <c r="S9" s="2" t="s">
        <v>13</v>
      </c>
      <c r="T9" s="3">
        <f t="shared" si="2"/>
        <v>11</v>
      </c>
      <c r="U9" s="3">
        <f t="shared" si="3"/>
        <v>11</v>
      </c>
      <c r="V9" s="3">
        <f t="shared" si="4"/>
        <v>10</v>
      </c>
      <c r="W9" s="3">
        <f t="shared" si="5"/>
        <v>11</v>
      </c>
      <c r="X9" s="3">
        <f t="shared" si="6"/>
        <v>10</v>
      </c>
      <c r="Y9" s="3">
        <f t="shared" si="7"/>
        <v>53</v>
      </c>
      <c r="Z9" s="5">
        <f t="shared" si="8"/>
        <v>3.53333333333333</v>
      </c>
    </row>
    <row r="10" s="1" customFormat="1" spans="3:26">
      <c r="C10" s="1" t="s">
        <v>69</v>
      </c>
      <c r="K10" s="2" t="s">
        <v>14</v>
      </c>
      <c r="L10" s="3">
        <v>4</v>
      </c>
      <c r="M10" s="3">
        <v>3</v>
      </c>
      <c r="N10" s="3">
        <v>3</v>
      </c>
      <c r="O10" s="3">
        <f t="shared" si="0"/>
        <v>10</v>
      </c>
      <c r="P10" s="3">
        <f t="shared" si="1"/>
        <v>3.33333333333333</v>
      </c>
      <c r="S10" s="2" t="s">
        <v>15</v>
      </c>
      <c r="T10" s="3">
        <f t="shared" si="2"/>
        <v>10</v>
      </c>
      <c r="U10" s="3">
        <f t="shared" si="3"/>
        <v>11</v>
      </c>
      <c r="V10" s="3">
        <f t="shared" si="4"/>
        <v>11</v>
      </c>
      <c r="W10" s="3">
        <f t="shared" si="5"/>
        <v>12</v>
      </c>
      <c r="X10" s="3">
        <f t="shared" si="6"/>
        <v>12</v>
      </c>
      <c r="Y10" s="3">
        <f t="shared" si="7"/>
        <v>56</v>
      </c>
      <c r="Z10" s="5">
        <f t="shared" si="8"/>
        <v>3.73333333333333</v>
      </c>
    </row>
    <row r="11" s="1" customFormat="1" spans="3:26">
      <c r="C11" s="1" t="s">
        <v>70</v>
      </c>
      <c r="K11" s="2" t="s">
        <v>16</v>
      </c>
      <c r="L11" s="3">
        <v>3</v>
      </c>
      <c r="M11" s="3">
        <v>4</v>
      </c>
      <c r="N11" s="3">
        <v>4</v>
      </c>
      <c r="O11" s="3">
        <f t="shared" si="0"/>
        <v>11</v>
      </c>
      <c r="P11" s="3">
        <f t="shared" si="1"/>
        <v>3.66666666666667</v>
      </c>
      <c r="S11" s="2" t="s">
        <v>17</v>
      </c>
      <c r="T11" s="3">
        <f t="shared" si="2"/>
        <v>10</v>
      </c>
      <c r="U11" s="3">
        <f t="shared" si="3"/>
        <v>13</v>
      </c>
      <c r="V11" s="3">
        <f t="shared" si="4"/>
        <v>16</v>
      </c>
      <c r="W11" s="3">
        <f t="shared" si="5"/>
        <v>13</v>
      </c>
      <c r="X11" s="3">
        <f t="shared" si="6"/>
        <v>11</v>
      </c>
      <c r="Y11" s="3">
        <f t="shared" si="7"/>
        <v>63</v>
      </c>
      <c r="Z11" s="5">
        <f t="shared" si="8"/>
        <v>4.2</v>
      </c>
    </row>
    <row r="12" s="1" customFormat="1" spans="3:26">
      <c r="C12" s="1" t="s">
        <v>71</v>
      </c>
      <c r="K12" s="2" t="s">
        <v>18</v>
      </c>
      <c r="L12" s="3">
        <v>4</v>
      </c>
      <c r="M12" s="3">
        <v>3</v>
      </c>
      <c r="N12" s="3">
        <v>4</v>
      </c>
      <c r="O12" s="3">
        <f t="shared" si="0"/>
        <v>11</v>
      </c>
      <c r="P12" s="3">
        <f t="shared" si="1"/>
        <v>3.66666666666667</v>
      </c>
      <c r="S12" s="2" t="s">
        <v>19</v>
      </c>
      <c r="T12" s="3">
        <f t="shared" si="2"/>
        <v>11</v>
      </c>
      <c r="U12" s="3">
        <f t="shared" si="3"/>
        <v>11</v>
      </c>
      <c r="V12" s="3">
        <f t="shared" si="4"/>
        <v>15</v>
      </c>
      <c r="W12" s="3">
        <f t="shared" si="5"/>
        <v>10</v>
      </c>
      <c r="X12" s="3">
        <f t="shared" si="6"/>
        <v>10</v>
      </c>
      <c r="Y12" s="3">
        <f t="shared" si="7"/>
        <v>57</v>
      </c>
      <c r="Z12" s="5">
        <f t="shared" si="8"/>
        <v>3.8</v>
      </c>
    </row>
    <row r="13" s="1" customFormat="1" spans="3:26">
      <c r="C13" s="1" t="s">
        <v>72</v>
      </c>
      <c r="K13" s="2" t="s">
        <v>20</v>
      </c>
      <c r="L13" s="3">
        <v>4</v>
      </c>
      <c r="M13" s="3">
        <v>3</v>
      </c>
      <c r="N13" s="3">
        <v>4</v>
      </c>
      <c r="O13" s="3">
        <f t="shared" si="0"/>
        <v>11</v>
      </c>
      <c r="P13" s="3">
        <f t="shared" si="1"/>
        <v>3.66666666666667</v>
      </c>
      <c r="S13" s="2" t="s">
        <v>2</v>
      </c>
      <c r="T13" s="3">
        <f t="shared" ref="T13:Y13" si="9">SUM(T8:T12)</f>
        <v>51</v>
      </c>
      <c r="U13" s="3">
        <f t="shared" si="9"/>
        <v>57</v>
      </c>
      <c r="V13" s="3">
        <f t="shared" si="9"/>
        <v>62</v>
      </c>
      <c r="W13" s="3">
        <f t="shared" si="9"/>
        <v>56</v>
      </c>
      <c r="X13" s="3">
        <f t="shared" si="9"/>
        <v>52</v>
      </c>
      <c r="Y13" s="3">
        <f t="shared" si="9"/>
        <v>278</v>
      </c>
      <c r="Z13" s="2"/>
    </row>
    <row r="14" s="1" customFormat="1" spans="3:26">
      <c r="C14" s="1" t="s">
        <v>73</v>
      </c>
      <c r="K14" s="2" t="s">
        <v>21</v>
      </c>
      <c r="L14" s="3">
        <v>3</v>
      </c>
      <c r="M14" s="3">
        <v>4</v>
      </c>
      <c r="N14" s="3">
        <v>4</v>
      </c>
      <c r="O14" s="3">
        <f t="shared" si="0"/>
        <v>11</v>
      </c>
      <c r="P14" s="3">
        <f t="shared" si="1"/>
        <v>3.66666666666667</v>
      </c>
      <c r="S14" s="2" t="s">
        <v>3</v>
      </c>
      <c r="T14" s="5">
        <f t="shared" ref="T14:X14" si="10">T13/15</f>
        <v>3.4</v>
      </c>
      <c r="U14" s="5">
        <f t="shared" si="10"/>
        <v>3.8</v>
      </c>
      <c r="V14" s="5">
        <f t="shared" si="10"/>
        <v>4.13333333333333</v>
      </c>
      <c r="W14" s="5">
        <f t="shared" si="10"/>
        <v>3.73333333333333</v>
      </c>
      <c r="X14" s="5">
        <f t="shared" si="10"/>
        <v>3.46666666666667</v>
      </c>
      <c r="Y14" s="2"/>
      <c r="Z14" s="2"/>
    </row>
    <row r="15" s="1" customFormat="1" spans="3:16">
      <c r="C15" s="1" t="s">
        <v>74</v>
      </c>
      <c r="K15" s="2" t="s">
        <v>22</v>
      </c>
      <c r="L15" s="3">
        <v>4</v>
      </c>
      <c r="M15" s="3">
        <v>4</v>
      </c>
      <c r="N15" s="3">
        <v>5</v>
      </c>
      <c r="O15" s="3">
        <f t="shared" si="0"/>
        <v>13</v>
      </c>
      <c r="P15" s="3">
        <f t="shared" si="1"/>
        <v>4.33333333333333</v>
      </c>
    </row>
    <row r="16" s="1" customFormat="1" spans="3:16">
      <c r="C16" s="1" t="s">
        <v>75</v>
      </c>
      <c r="K16" s="2" t="s">
        <v>23</v>
      </c>
      <c r="L16" s="3">
        <v>4</v>
      </c>
      <c r="M16" s="3">
        <v>4</v>
      </c>
      <c r="N16" s="3">
        <v>3</v>
      </c>
      <c r="O16" s="3">
        <f t="shared" si="0"/>
        <v>11</v>
      </c>
      <c r="P16" s="3">
        <f t="shared" si="1"/>
        <v>3.66666666666667</v>
      </c>
    </row>
    <row r="17" s="1" customFormat="1" spans="3:20">
      <c r="C17" s="1" t="s">
        <v>76</v>
      </c>
      <c r="K17" s="2" t="s">
        <v>24</v>
      </c>
      <c r="L17" s="3">
        <v>3</v>
      </c>
      <c r="M17" s="3">
        <v>4</v>
      </c>
      <c r="N17" s="3">
        <v>3</v>
      </c>
      <c r="O17" s="3">
        <f t="shared" si="0"/>
        <v>10</v>
      </c>
      <c r="P17" s="3">
        <f t="shared" si="1"/>
        <v>3.33333333333333</v>
      </c>
      <c r="S17" s="6" t="s">
        <v>25</v>
      </c>
      <c r="T17" s="7">
        <f>O32^2/(5*5*3)</f>
        <v>1030.45333333333</v>
      </c>
    </row>
    <row r="18" s="1" customFormat="1" spans="3:20">
      <c r="C18" s="1" t="s">
        <v>77</v>
      </c>
      <c r="K18" s="2" t="s">
        <v>26</v>
      </c>
      <c r="L18" s="3">
        <v>3</v>
      </c>
      <c r="M18" s="3">
        <v>3</v>
      </c>
      <c r="N18" s="3">
        <v>4</v>
      </c>
      <c r="O18" s="3">
        <f t="shared" si="0"/>
        <v>10</v>
      </c>
      <c r="P18" s="3">
        <f t="shared" si="1"/>
        <v>3.33333333333333</v>
      </c>
      <c r="S18" s="6" t="s">
        <v>27</v>
      </c>
      <c r="T18" s="7">
        <f>SUMSQ(L7:N31)-T17</f>
        <v>43.5466666666666</v>
      </c>
    </row>
    <row r="19" s="1" customFormat="1" spans="3:16">
      <c r="C19" s="1" t="s">
        <v>78</v>
      </c>
      <c r="K19" s="2" t="s">
        <v>28</v>
      </c>
      <c r="L19" s="3">
        <v>4</v>
      </c>
      <c r="M19" s="3">
        <v>3</v>
      </c>
      <c r="N19" s="3">
        <v>4</v>
      </c>
      <c r="O19" s="3">
        <f t="shared" si="0"/>
        <v>11</v>
      </c>
      <c r="P19" s="3">
        <f t="shared" si="1"/>
        <v>3.66666666666667</v>
      </c>
    </row>
    <row r="20" s="1" customFormat="1" spans="3:19">
      <c r="C20" s="1" t="s">
        <v>79</v>
      </c>
      <c r="K20" s="2" t="s">
        <v>29</v>
      </c>
      <c r="L20" s="3">
        <v>6</v>
      </c>
      <c r="M20" s="3">
        <v>5</v>
      </c>
      <c r="N20" s="3">
        <v>5</v>
      </c>
      <c r="O20" s="3">
        <f t="shared" si="0"/>
        <v>16</v>
      </c>
      <c r="P20" s="3">
        <f t="shared" si="1"/>
        <v>5.33333333333333</v>
      </c>
      <c r="S20" s="8" t="s">
        <v>30</v>
      </c>
    </row>
    <row r="21" s="1" customFormat="1" spans="3:26">
      <c r="C21" s="1" t="s">
        <v>80</v>
      </c>
      <c r="K21" s="2" t="s">
        <v>31</v>
      </c>
      <c r="L21" s="3">
        <v>5</v>
      </c>
      <c r="M21" s="3">
        <v>5</v>
      </c>
      <c r="N21" s="3">
        <v>5</v>
      </c>
      <c r="O21" s="3">
        <f t="shared" si="0"/>
        <v>15</v>
      </c>
      <c r="P21" s="3">
        <f t="shared" si="1"/>
        <v>5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3:26">
      <c r="C22" s="1" t="s">
        <v>81</v>
      </c>
      <c r="K22" s="2" t="s">
        <v>39</v>
      </c>
      <c r="L22" s="3">
        <v>4</v>
      </c>
      <c r="M22" s="3">
        <v>3</v>
      </c>
      <c r="N22" s="3">
        <v>3</v>
      </c>
      <c r="O22" s="3">
        <f t="shared" si="0"/>
        <v>10</v>
      </c>
      <c r="P22" s="3">
        <f t="shared" si="1"/>
        <v>3.33333333333333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3:26">
      <c r="C23" s="1" t="s">
        <v>82</v>
      </c>
      <c r="K23" s="2" t="s">
        <v>40</v>
      </c>
      <c r="L23" s="3">
        <v>4</v>
      </c>
      <c r="M23" s="3">
        <v>3</v>
      </c>
      <c r="N23" s="3">
        <v>4</v>
      </c>
      <c r="O23" s="3">
        <f t="shared" si="0"/>
        <v>11</v>
      </c>
      <c r="P23" s="3">
        <f t="shared" si="1"/>
        <v>3.66666666666667</v>
      </c>
      <c r="S23" s="2" t="s">
        <v>1</v>
      </c>
      <c r="T23" s="2">
        <f>3-1</f>
        <v>2</v>
      </c>
      <c r="U23" s="5">
        <f>(SUMSQ(L32:N32)/25)-T17</f>
        <v>2.42666666666673</v>
      </c>
      <c r="V23" s="5">
        <f t="shared" ref="V23:V27" si="11">U23/T23</f>
        <v>1.21333333333337</v>
      </c>
      <c r="W23" s="5">
        <f t="shared" ref="W23:W26" si="12">V23/$V$27</f>
        <v>3.08039492242606</v>
      </c>
      <c r="X23" s="5">
        <v>3.1907273359285</v>
      </c>
      <c r="Y23" s="5">
        <v>5.07666380708612</v>
      </c>
      <c r="Z23" s="2" t="s">
        <v>41</v>
      </c>
    </row>
    <row r="24" s="1" customFormat="1" spans="3:26">
      <c r="C24" s="1" t="s">
        <v>83</v>
      </c>
      <c r="K24" s="2" t="s">
        <v>42</v>
      </c>
      <c r="L24" s="3">
        <v>3</v>
      </c>
      <c r="M24" s="3">
        <v>5</v>
      </c>
      <c r="N24" s="3">
        <v>4</v>
      </c>
      <c r="O24" s="3">
        <f t="shared" si="0"/>
        <v>12</v>
      </c>
      <c r="P24" s="3">
        <f t="shared" si="1"/>
        <v>4</v>
      </c>
      <c r="S24" s="2" t="s">
        <v>43</v>
      </c>
      <c r="T24" s="2">
        <f>5-1</f>
        <v>4</v>
      </c>
      <c r="U24" s="5">
        <f>(SUMSQ(T13:X13)/15)-T17</f>
        <v>5.14666666666653</v>
      </c>
      <c r="V24" s="5">
        <f t="shared" si="11"/>
        <v>1.28666666666663</v>
      </c>
      <c r="W24" s="5">
        <f t="shared" si="12"/>
        <v>3.26657263751757</v>
      </c>
      <c r="X24" s="5">
        <v>2.56524050847904</v>
      </c>
      <c r="Y24" s="5">
        <v>3.73741724260353</v>
      </c>
      <c r="Z24" s="2" t="s">
        <v>66</v>
      </c>
    </row>
    <row r="25" s="1" customFormat="1" spans="3:26">
      <c r="C25" s="1" t="s">
        <v>84</v>
      </c>
      <c r="K25" s="2" t="s">
        <v>44</v>
      </c>
      <c r="L25" s="3">
        <v>3</v>
      </c>
      <c r="M25" s="3">
        <v>5</v>
      </c>
      <c r="N25" s="3">
        <v>5</v>
      </c>
      <c r="O25" s="3">
        <f t="shared" si="0"/>
        <v>13</v>
      </c>
      <c r="P25" s="3">
        <f t="shared" si="1"/>
        <v>4.33333333333333</v>
      </c>
      <c r="S25" s="2" t="s">
        <v>45</v>
      </c>
      <c r="T25" s="2">
        <f>5-1</f>
        <v>4</v>
      </c>
      <c r="U25" s="5">
        <f>(SUMSQ(Y8:Y12)/15)-T17</f>
        <v>7.14666666666653</v>
      </c>
      <c r="V25" s="5">
        <f t="shared" si="11"/>
        <v>1.78666666666663</v>
      </c>
      <c r="W25" s="5">
        <f t="shared" si="12"/>
        <v>4.5359661495063</v>
      </c>
      <c r="X25" s="5">
        <v>2.56524050847904</v>
      </c>
      <c r="Y25" s="5">
        <v>3.73741724260353</v>
      </c>
      <c r="Z25" s="2" t="s">
        <v>46</v>
      </c>
    </row>
    <row r="26" s="1" customFormat="1" spans="3:26">
      <c r="C26" s="1" t="s">
        <v>85</v>
      </c>
      <c r="K26" s="2" t="s">
        <v>47</v>
      </c>
      <c r="L26" s="3">
        <v>2</v>
      </c>
      <c r="M26" s="3">
        <v>4</v>
      </c>
      <c r="N26" s="3">
        <v>4</v>
      </c>
      <c r="O26" s="3">
        <f t="shared" si="0"/>
        <v>10</v>
      </c>
      <c r="P26" s="3">
        <f t="shared" si="1"/>
        <v>3.33333333333333</v>
      </c>
      <c r="S26" s="2" t="s">
        <v>48</v>
      </c>
      <c r="T26" s="2">
        <f>(5-1)*(5-1)</f>
        <v>16</v>
      </c>
      <c r="U26" s="5">
        <f>(SUMSQ(T8:X12)/3)-T17-U24-U25</f>
        <v>9.9200000000003</v>
      </c>
      <c r="V26" s="5">
        <f t="shared" si="11"/>
        <v>0.620000000000019</v>
      </c>
      <c r="W26" s="5">
        <f t="shared" si="12"/>
        <v>1.57404795486607</v>
      </c>
      <c r="X26" s="5">
        <v>1.85916701285117</v>
      </c>
      <c r="Y26" s="5">
        <v>2.39851571226643</v>
      </c>
      <c r="Z26" s="2" t="s">
        <v>41</v>
      </c>
    </row>
    <row r="27" s="1" customFormat="1" spans="3:26">
      <c r="C27" s="1" t="s">
        <v>86</v>
      </c>
      <c r="K27" s="2" t="s">
        <v>49</v>
      </c>
      <c r="L27" s="3">
        <v>2</v>
      </c>
      <c r="M27" s="3">
        <v>3</v>
      </c>
      <c r="N27" s="3">
        <v>4</v>
      </c>
      <c r="O27" s="3">
        <f t="shared" si="0"/>
        <v>9</v>
      </c>
      <c r="P27" s="3">
        <f t="shared" si="1"/>
        <v>3</v>
      </c>
      <c r="S27" s="2" t="s">
        <v>50</v>
      </c>
      <c r="T27" s="2">
        <f>((5*5)-1)*(3-1)</f>
        <v>48</v>
      </c>
      <c r="U27" s="5">
        <f>T18-U23-U24-U25-U26</f>
        <v>18.9066666666665</v>
      </c>
      <c r="V27" s="5">
        <f t="shared" si="11"/>
        <v>0.393888888888886</v>
      </c>
      <c r="W27" s="5"/>
      <c r="X27" s="5"/>
      <c r="Y27" s="5"/>
      <c r="Z27" s="4"/>
    </row>
    <row r="28" s="1" customFormat="1" spans="3:26">
      <c r="C28" s="1" t="s">
        <v>87</v>
      </c>
      <c r="K28" s="2" t="s">
        <v>51</v>
      </c>
      <c r="L28" s="3">
        <v>3</v>
      </c>
      <c r="M28" s="3">
        <v>3</v>
      </c>
      <c r="N28" s="3">
        <v>4</v>
      </c>
      <c r="O28" s="3">
        <f t="shared" si="0"/>
        <v>10</v>
      </c>
      <c r="P28" s="3">
        <f t="shared" si="1"/>
        <v>3.33333333333333</v>
      </c>
      <c r="S28" s="2" t="s">
        <v>2</v>
      </c>
      <c r="T28" s="2">
        <f>(5*5*3)-1</f>
        <v>74</v>
      </c>
      <c r="U28" s="5">
        <f>T18</f>
        <v>43.5466666666666</v>
      </c>
      <c r="V28" s="5"/>
      <c r="W28" s="5"/>
      <c r="X28" s="5"/>
      <c r="Y28" s="5"/>
      <c r="Z28" s="4"/>
    </row>
    <row r="29" s="1" customFormat="1" spans="3:16">
      <c r="C29" s="1" t="s">
        <v>88</v>
      </c>
      <c r="K29" s="2" t="s">
        <v>52</v>
      </c>
      <c r="L29" s="3">
        <v>4</v>
      </c>
      <c r="M29" s="3">
        <v>4</v>
      </c>
      <c r="N29" s="3">
        <v>4</v>
      </c>
      <c r="O29" s="3">
        <f t="shared" si="0"/>
        <v>12</v>
      </c>
      <c r="P29" s="3">
        <f t="shared" si="1"/>
        <v>4</v>
      </c>
    </row>
    <row r="30" s="1" customFormat="1" spans="3:27">
      <c r="C30" s="1" t="s">
        <v>89</v>
      </c>
      <c r="K30" s="2" t="s">
        <v>53</v>
      </c>
      <c r="L30" s="3">
        <v>3</v>
      </c>
      <c r="M30" s="3">
        <v>4</v>
      </c>
      <c r="N30" s="3">
        <v>4</v>
      </c>
      <c r="O30" s="3">
        <f t="shared" si="0"/>
        <v>11</v>
      </c>
      <c r="P30" s="3">
        <f t="shared" si="1"/>
        <v>3.66666666666667</v>
      </c>
      <c r="Y30" s="8" t="s">
        <v>54</v>
      </c>
      <c r="Z30" s="10">
        <f>(SQRT(V27)/P32)*100</f>
        <v>16.9318078990671</v>
      </c>
      <c r="AA30" s="1" t="s">
        <v>55</v>
      </c>
    </row>
    <row r="31" s="1" customFormat="1" spans="3:19">
      <c r="C31" s="1" t="s">
        <v>90</v>
      </c>
      <c r="K31" s="2" t="s">
        <v>56</v>
      </c>
      <c r="L31" s="3">
        <v>3</v>
      </c>
      <c r="M31" s="3">
        <v>3</v>
      </c>
      <c r="N31" s="3">
        <v>4</v>
      </c>
      <c r="O31" s="3">
        <f t="shared" si="0"/>
        <v>10</v>
      </c>
      <c r="P31" s="3">
        <f t="shared" si="1"/>
        <v>3.33333333333333</v>
      </c>
      <c r="S31" s="6" t="s">
        <v>57</v>
      </c>
    </row>
    <row r="32" s="1" customFormat="1" spans="3:20">
      <c r="C32" s="1" t="s">
        <v>91</v>
      </c>
      <c r="K32" s="2" t="s">
        <v>2</v>
      </c>
      <c r="L32" s="3">
        <f t="shared" ref="L32:O32" si="13">SUM(L7:L31)</f>
        <v>87</v>
      </c>
      <c r="M32" s="3">
        <f t="shared" si="13"/>
        <v>93</v>
      </c>
      <c r="N32" s="3">
        <f t="shared" si="13"/>
        <v>98</v>
      </c>
      <c r="O32" s="3">
        <f t="shared" si="13"/>
        <v>278</v>
      </c>
      <c r="P32" s="4">
        <f>AVERAGE(P7:P31)</f>
        <v>3.70666666666667</v>
      </c>
      <c r="S32" s="6" t="s">
        <v>58</v>
      </c>
      <c r="T32" s="10">
        <f>SQRT(V27/15)</f>
        <v>0.162047089635263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0.460699875833054</v>
      </c>
      <c r="U35" s="10">
        <f t="shared" si="14"/>
        <v>0.484682845099073</v>
      </c>
      <c r="V35" s="10">
        <f t="shared" si="14"/>
        <v>0.500239365704058</v>
      </c>
      <c r="W35" s="10">
        <f t="shared" si="14"/>
        <v>0.511582661978526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2">
      <c r="S40" s="2" t="s">
        <v>7</v>
      </c>
      <c r="T40" s="5"/>
      <c r="U40" s="2"/>
      <c r="V40" s="7"/>
    </row>
    <row r="41" s="1" customFormat="1" spans="19:22">
      <c r="S41" s="2" t="s">
        <v>8</v>
      </c>
      <c r="T41" s="5"/>
      <c r="U41" s="2"/>
      <c r="V41" s="7"/>
    </row>
    <row r="42" s="1" customFormat="1" spans="19:21">
      <c r="S42" s="2" t="s">
        <v>9</v>
      </c>
      <c r="T42" s="5"/>
      <c r="U42" s="2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0.162047089635263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0.460699875833054</v>
      </c>
      <c r="U49" s="10">
        <f t="shared" si="15"/>
        <v>0.484682845099073</v>
      </c>
      <c r="V49" s="10">
        <f t="shared" si="15"/>
        <v>0.500239365704058</v>
      </c>
      <c r="W49" s="10">
        <f t="shared" si="15"/>
        <v>0.511582661978526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11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0.36234830798045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1.03015623958842</v>
      </c>
      <c r="U62" s="12">
        <f t="shared" si="16"/>
        <v>1.08378378916953</v>
      </c>
      <c r="V62" s="12">
        <f t="shared" si="16"/>
        <v>1.11856922673565</v>
      </c>
      <c r="W62" s="12">
        <f t="shared" si="16"/>
        <v>1.14393360829428</v>
      </c>
      <c r="X62" s="12">
        <f t="shared" si="16"/>
        <v>1.16350041692523</v>
      </c>
      <c r="Y62" s="12">
        <f t="shared" si="16"/>
        <v>1.17871904586041</v>
      </c>
      <c r="Z62" s="12">
        <f t="shared" si="16"/>
        <v>1.19140123663972</v>
      </c>
      <c r="AA62" s="12">
        <f t="shared" si="16"/>
        <v>1.20227168587913</v>
      </c>
      <c r="AB62" s="12">
        <f t="shared" si="16"/>
        <v>1.21096804527067</v>
      </c>
      <c r="AC62" s="12">
        <f t="shared" si="16"/>
        <v>1.21857735973825</v>
      </c>
      <c r="AD62" s="12">
        <f t="shared" si="16"/>
        <v>1.22546197758988</v>
      </c>
      <c r="AE62" s="12">
        <f t="shared" si="16"/>
        <v>1.23125955051757</v>
      </c>
      <c r="AF62" s="12">
        <f t="shared" si="16"/>
        <v>1.2363324268293</v>
      </c>
      <c r="AG62" s="12">
        <f t="shared" si="16"/>
        <v>1.24068060652506</v>
      </c>
      <c r="AH62" s="12">
        <f t="shared" si="16"/>
        <v>1.24466643791285</v>
      </c>
      <c r="AI62" s="12">
        <f t="shared" si="16"/>
        <v>1.24828992099265</v>
      </c>
      <c r="AJ62" s="12">
        <f t="shared" si="16"/>
        <v>1.2511887074565</v>
      </c>
      <c r="AK62" s="12">
        <f t="shared" si="16"/>
        <v>1.25408749392034</v>
      </c>
      <c r="AL62" s="12">
        <f t="shared" si="16"/>
        <v>1.2566239320762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0"/>
    </row>
    <row r="66" s="1" customFormat="1" spans="19:21">
      <c r="S66" s="2" t="s">
        <v>10</v>
      </c>
      <c r="T66" s="3"/>
      <c r="U66" s="2"/>
    </row>
    <row r="67" s="1" customFormat="1" spans="19:21">
      <c r="S67" s="2" t="s">
        <v>12</v>
      </c>
      <c r="T67" s="3"/>
      <c r="U67" s="2"/>
    </row>
    <row r="68" s="1" customFormat="1" spans="19:22">
      <c r="S68" s="2" t="s">
        <v>14</v>
      </c>
      <c r="T68" s="3"/>
      <c r="U68" s="2"/>
      <c r="V68" s="13"/>
    </row>
    <row r="69" s="1" customFormat="1" spans="19:21">
      <c r="S69" s="2" t="s">
        <v>16</v>
      </c>
      <c r="T69" s="3"/>
      <c r="U69" s="2"/>
    </row>
    <row r="70" s="1" customFormat="1" spans="19:22">
      <c r="S70" s="2" t="s">
        <v>18</v>
      </c>
      <c r="T70" s="3"/>
      <c r="U70" s="2"/>
      <c r="V70" s="13"/>
    </row>
    <row r="71" s="1" customFormat="1" spans="19:21">
      <c r="S71" s="2" t="s">
        <v>20</v>
      </c>
      <c r="T71" s="3"/>
      <c r="U71" s="2"/>
    </row>
    <row r="72" s="1" customFormat="1" spans="19:21">
      <c r="S72" s="2" t="s">
        <v>21</v>
      </c>
      <c r="T72" s="3"/>
      <c r="U72" s="2"/>
    </row>
    <row r="73" s="1" customFormat="1" spans="19:21">
      <c r="S73" s="2" t="s">
        <v>22</v>
      </c>
      <c r="T73" s="3"/>
      <c r="U73" s="2"/>
    </row>
    <row r="74" s="1" customFormat="1" spans="19:22">
      <c r="S74" s="2" t="s">
        <v>23</v>
      </c>
      <c r="T74" s="3"/>
      <c r="U74" s="2"/>
      <c r="V74" s="1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1">
      <c r="S77" s="2" t="s">
        <v>28</v>
      </c>
      <c r="T77" s="3"/>
      <c r="U77" s="2"/>
    </row>
    <row r="78" s="1" customFormat="1" spans="19:21">
      <c r="S78" s="2" t="s">
        <v>29</v>
      </c>
      <c r="T78" s="3"/>
      <c r="U78" s="2"/>
    </row>
    <row r="79" s="1" customFormat="1" spans="19:22">
      <c r="S79" s="2" t="s">
        <v>31</v>
      </c>
      <c r="T79" s="3"/>
      <c r="U79" s="2"/>
      <c r="V79" s="7"/>
    </row>
    <row r="80" s="1" customFormat="1" spans="19:21">
      <c r="S80" s="2" t="s">
        <v>39</v>
      </c>
      <c r="T80" s="3"/>
      <c r="U80" s="2"/>
    </row>
    <row r="81" s="1" customFormat="1" spans="19:22">
      <c r="S81" s="2" t="s">
        <v>40</v>
      </c>
      <c r="T81" s="3"/>
      <c r="U81" s="2"/>
      <c r="V81" s="7"/>
    </row>
    <row r="82" s="1" customFormat="1" spans="19:21">
      <c r="S82" s="2" t="s">
        <v>42</v>
      </c>
      <c r="T82" s="3"/>
      <c r="U82" s="2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1">
      <c r="S85" s="2" t="s">
        <v>49</v>
      </c>
      <c r="T85" s="3"/>
      <c r="U85" s="2"/>
    </row>
    <row r="86" s="1" customFormat="1" spans="19:21">
      <c r="S86" s="2" t="s">
        <v>51</v>
      </c>
      <c r="T86" s="3"/>
      <c r="U86" s="2"/>
    </row>
    <row r="87" s="1" customFormat="1" spans="19:21">
      <c r="S87" s="2" t="s">
        <v>52</v>
      </c>
      <c r="T87" s="3"/>
      <c r="U87" s="2"/>
    </row>
    <row r="88" s="1" customFormat="1" spans="19:22">
      <c r="S88" s="2" t="s">
        <v>53</v>
      </c>
      <c r="T88" s="3"/>
      <c r="U88" s="2"/>
      <c r="V88" s="13"/>
    </row>
    <row r="89" s="1" customFormat="1" spans="19:21">
      <c r="S89" s="2" t="s">
        <v>56</v>
      </c>
      <c r="T89" s="3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5:AL89"/>
  <sheetViews>
    <sheetView zoomScale="80" zoomScaleNormal="80" topLeftCell="G5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8:26">
      <c r="H7" s="1" t="s">
        <v>67</v>
      </c>
      <c r="K7" s="2" t="s">
        <v>4</v>
      </c>
      <c r="L7" s="3">
        <v>3</v>
      </c>
      <c r="M7" s="3">
        <v>3</v>
      </c>
      <c r="N7" s="3">
        <v>3</v>
      </c>
      <c r="O7" s="3">
        <f t="shared" ref="O7:O31" si="0">SUM(L7:N7)</f>
        <v>9</v>
      </c>
      <c r="P7" s="3">
        <f t="shared" ref="P7:P31" si="1">AVERAGE(L7:N7)</f>
        <v>3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8:26">
      <c r="H8" s="1" t="s">
        <v>68</v>
      </c>
      <c r="K8" s="2" t="s">
        <v>10</v>
      </c>
      <c r="L8" s="3">
        <v>3</v>
      </c>
      <c r="M8" s="3">
        <v>4</v>
      </c>
      <c r="N8" s="3">
        <v>4</v>
      </c>
      <c r="O8" s="3">
        <f t="shared" si="0"/>
        <v>11</v>
      </c>
      <c r="P8" s="3">
        <f t="shared" si="1"/>
        <v>3.66666666666667</v>
      </c>
      <c r="S8" s="2" t="s">
        <v>11</v>
      </c>
      <c r="T8" s="3">
        <f t="shared" ref="T8:T12" si="2">O7</f>
        <v>9</v>
      </c>
      <c r="U8" s="3">
        <f t="shared" ref="U8:U12" si="3">O12</f>
        <v>13</v>
      </c>
      <c r="V8" s="3">
        <f t="shared" ref="V8:V12" si="4">O17</f>
        <v>10</v>
      </c>
      <c r="W8" s="3">
        <f t="shared" ref="W8:W12" si="5">O22</f>
        <v>11</v>
      </c>
      <c r="X8" s="3">
        <f t="shared" ref="X8:X12" si="6">O27</f>
        <v>9</v>
      </c>
      <c r="Y8" s="3">
        <f t="shared" ref="Y8:Y12" si="7">SUM(T8:X8)</f>
        <v>52</v>
      </c>
      <c r="Z8" s="5">
        <f t="shared" ref="Z8:Z12" si="8">Y8/15</f>
        <v>3.46666666666667</v>
      </c>
    </row>
    <row r="9" s="1" customFormat="1" spans="8:26">
      <c r="H9" s="1" t="s">
        <v>69</v>
      </c>
      <c r="K9" s="2" t="s">
        <v>12</v>
      </c>
      <c r="L9" s="3">
        <v>5</v>
      </c>
      <c r="M9" s="3">
        <v>4</v>
      </c>
      <c r="N9" s="3">
        <v>3</v>
      </c>
      <c r="O9" s="3">
        <f t="shared" si="0"/>
        <v>12</v>
      </c>
      <c r="P9" s="3">
        <f t="shared" si="1"/>
        <v>4</v>
      </c>
      <c r="S9" s="2" t="s">
        <v>13</v>
      </c>
      <c r="T9" s="3">
        <f t="shared" si="2"/>
        <v>11</v>
      </c>
      <c r="U9" s="3">
        <f t="shared" si="3"/>
        <v>13</v>
      </c>
      <c r="V9" s="3">
        <f t="shared" si="4"/>
        <v>12</v>
      </c>
      <c r="W9" s="3">
        <f t="shared" si="5"/>
        <v>13</v>
      </c>
      <c r="X9" s="3">
        <f t="shared" si="6"/>
        <v>12</v>
      </c>
      <c r="Y9" s="3">
        <f t="shared" si="7"/>
        <v>61</v>
      </c>
      <c r="Z9" s="5">
        <f t="shared" si="8"/>
        <v>4.06666666666667</v>
      </c>
    </row>
    <row r="10" s="1" customFormat="1" spans="8:26">
      <c r="H10" s="1" t="s">
        <v>70</v>
      </c>
      <c r="K10" s="2" t="s">
        <v>14</v>
      </c>
      <c r="L10" s="3">
        <v>6</v>
      </c>
      <c r="M10" s="3">
        <v>3</v>
      </c>
      <c r="N10" s="3">
        <v>3</v>
      </c>
      <c r="O10" s="3">
        <f t="shared" si="0"/>
        <v>12</v>
      </c>
      <c r="P10" s="3">
        <f t="shared" si="1"/>
        <v>4</v>
      </c>
      <c r="S10" s="2" t="s">
        <v>15</v>
      </c>
      <c r="T10" s="3">
        <f t="shared" si="2"/>
        <v>12</v>
      </c>
      <c r="U10" s="3">
        <f t="shared" si="3"/>
        <v>12</v>
      </c>
      <c r="V10" s="3">
        <f t="shared" si="4"/>
        <v>12</v>
      </c>
      <c r="W10" s="3">
        <f t="shared" si="5"/>
        <v>13</v>
      </c>
      <c r="X10" s="3">
        <f t="shared" si="6"/>
        <v>17</v>
      </c>
      <c r="Y10" s="3">
        <f t="shared" si="7"/>
        <v>66</v>
      </c>
      <c r="Z10" s="5">
        <f t="shared" si="8"/>
        <v>4.4</v>
      </c>
    </row>
    <row r="11" s="1" customFormat="1" spans="8:26">
      <c r="H11" s="1" t="s">
        <v>71</v>
      </c>
      <c r="K11" s="2" t="s">
        <v>16</v>
      </c>
      <c r="L11" s="3">
        <v>3</v>
      </c>
      <c r="M11" s="3">
        <v>4</v>
      </c>
      <c r="N11" s="3">
        <v>5</v>
      </c>
      <c r="O11" s="3">
        <f t="shared" si="0"/>
        <v>12</v>
      </c>
      <c r="P11" s="3">
        <f t="shared" si="1"/>
        <v>4</v>
      </c>
      <c r="S11" s="2" t="s">
        <v>17</v>
      </c>
      <c r="T11" s="3">
        <f t="shared" si="2"/>
        <v>12</v>
      </c>
      <c r="U11" s="3">
        <f t="shared" si="3"/>
        <v>13</v>
      </c>
      <c r="V11" s="3">
        <f t="shared" si="4"/>
        <v>19</v>
      </c>
      <c r="W11" s="3">
        <f t="shared" si="5"/>
        <v>16</v>
      </c>
      <c r="X11" s="3">
        <f t="shared" si="6"/>
        <v>14</v>
      </c>
      <c r="Y11" s="3">
        <f t="shared" si="7"/>
        <v>74</v>
      </c>
      <c r="Z11" s="5">
        <f t="shared" si="8"/>
        <v>4.93333333333333</v>
      </c>
    </row>
    <row r="12" s="1" customFormat="1" spans="8:26">
      <c r="H12" s="1" t="s">
        <v>72</v>
      </c>
      <c r="K12" s="2" t="s">
        <v>18</v>
      </c>
      <c r="L12" s="3">
        <v>4</v>
      </c>
      <c r="M12" s="3">
        <v>4</v>
      </c>
      <c r="N12" s="3">
        <v>5</v>
      </c>
      <c r="O12" s="3">
        <f t="shared" si="0"/>
        <v>13</v>
      </c>
      <c r="P12" s="3">
        <f t="shared" si="1"/>
        <v>4.33333333333333</v>
      </c>
      <c r="S12" s="2" t="s">
        <v>19</v>
      </c>
      <c r="T12" s="3">
        <f t="shared" si="2"/>
        <v>12</v>
      </c>
      <c r="U12" s="3">
        <f t="shared" si="3"/>
        <v>13</v>
      </c>
      <c r="V12" s="3">
        <f t="shared" si="4"/>
        <v>18</v>
      </c>
      <c r="W12" s="3">
        <f t="shared" si="5"/>
        <v>12</v>
      </c>
      <c r="X12" s="3">
        <f t="shared" si="6"/>
        <v>13</v>
      </c>
      <c r="Y12" s="3">
        <f t="shared" si="7"/>
        <v>68</v>
      </c>
      <c r="Z12" s="5">
        <f t="shared" si="8"/>
        <v>4.53333333333333</v>
      </c>
    </row>
    <row r="13" s="1" customFormat="1" spans="8:26">
      <c r="H13" s="1" t="s">
        <v>73</v>
      </c>
      <c r="K13" s="2" t="s">
        <v>20</v>
      </c>
      <c r="L13" s="3">
        <v>4</v>
      </c>
      <c r="M13" s="3">
        <v>4</v>
      </c>
      <c r="N13" s="3">
        <v>5</v>
      </c>
      <c r="O13" s="3">
        <f t="shared" si="0"/>
        <v>13</v>
      </c>
      <c r="P13" s="3">
        <f t="shared" si="1"/>
        <v>4.33333333333333</v>
      </c>
      <c r="S13" s="2" t="s">
        <v>2</v>
      </c>
      <c r="T13" s="3">
        <f t="shared" ref="T13:Y13" si="9">SUM(T8:T12)</f>
        <v>56</v>
      </c>
      <c r="U13" s="3">
        <f t="shared" si="9"/>
        <v>64</v>
      </c>
      <c r="V13" s="3">
        <f t="shared" si="9"/>
        <v>71</v>
      </c>
      <c r="W13" s="3">
        <f t="shared" si="9"/>
        <v>65</v>
      </c>
      <c r="X13" s="3">
        <f t="shared" si="9"/>
        <v>65</v>
      </c>
      <c r="Y13" s="3">
        <f t="shared" si="9"/>
        <v>321</v>
      </c>
      <c r="Z13" s="2"/>
    </row>
    <row r="14" s="1" customFormat="1" spans="8:26">
      <c r="H14" s="1" t="s">
        <v>74</v>
      </c>
      <c r="K14" s="2" t="s">
        <v>21</v>
      </c>
      <c r="L14" s="3">
        <v>4</v>
      </c>
      <c r="M14" s="3">
        <v>4</v>
      </c>
      <c r="N14" s="3">
        <v>4</v>
      </c>
      <c r="O14" s="3">
        <f t="shared" si="0"/>
        <v>12</v>
      </c>
      <c r="P14" s="3">
        <f t="shared" si="1"/>
        <v>4</v>
      </c>
      <c r="S14" s="2" t="s">
        <v>3</v>
      </c>
      <c r="T14" s="5">
        <f t="shared" ref="T14:X14" si="10">T13/15</f>
        <v>3.73333333333333</v>
      </c>
      <c r="U14" s="5">
        <f t="shared" si="10"/>
        <v>4.26666666666667</v>
      </c>
      <c r="V14" s="5">
        <f t="shared" si="10"/>
        <v>4.73333333333333</v>
      </c>
      <c r="W14" s="5">
        <f t="shared" si="10"/>
        <v>4.33333333333333</v>
      </c>
      <c r="X14" s="5">
        <f t="shared" si="10"/>
        <v>4.33333333333333</v>
      </c>
      <c r="Y14" s="2"/>
      <c r="Z14" s="2"/>
    </row>
    <row r="15" s="1" customFormat="1" spans="8:16">
      <c r="H15" s="1" t="s">
        <v>75</v>
      </c>
      <c r="K15" s="2" t="s">
        <v>22</v>
      </c>
      <c r="L15" s="3">
        <v>4</v>
      </c>
      <c r="M15" s="3">
        <v>4</v>
      </c>
      <c r="N15" s="3">
        <v>5</v>
      </c>
      <c r="O15" s="3">
        <f t="shared" si="0"/>
        <v>13</v>
      </c>
      <c r="P15" s="3">
        <f t="shared" si="1"/>
        <v>4.33333333333333</v>
      </c>
    </row>
    <row r="16" s="1" customFormat="1" spans="8:16">
      <c r="H16" s="1" t="s">
        <v>76</v>
      </c>
      <c r="K16" s="2" t="s">
        <v>23</v>
      </c>
      <c r="L16" s="3">
        <v>4</v>
      </c>
      <c r="M16" s="3">
        <v>5</v>
      </c>
      <c r="N16" s="3">
        <v>4</v>
      </c>
      <c r="O16" s="3">
        <f t="shared" si="0"/>
        <v>13</v>
      </c>
      <c r="P16" s="3">
        <f t="shared" si="1"/>
        <v>4.33333333333333</v>
      </c>
    </row>
    <row r="17" s="1" customFormat="1" spans="8:20">
      <c r="H17" s="1" t="s">
        <v>77</v>
      </c>
      <c r="K17" s="2" t="s">
        <v>24</v>
      </c>
      <c r="L17" s="3">
        <v>4</v>
      </c>
      <c r="M17" s="3">
        <v>3</v>
      </c>
      <c r="N17" s="3">
        <v>3</v>
      </c>
      <c r="O17" s="3">
        <f t="shared" si="0"/>
        <v>10</v>
      </c>
      <c r="P17" s="3">
        <f t="shared" si="1"/>
        <v>3.33333333333333</v>
      </c>
      <c r="S17" s="6" t="s">
        <v>25</v>
      </c>
      <c r="T17" s="7">
        <f>O32^2/(5*5*3)</f>
        <v>1373.88</v>
      </c>
    </row>
    <row r="18" s="1" customFormat="1" spans="8:20">
      <c r="H18" s="1" t="s">
        <v>78</v>
      </c>
      <c r="K18" s="2" t="s">
        <v>26</v>
      </c>
      <c r="L18" s="3">
        <v>4</v>
      </c>
      <c r="M18" s="3">
        <v>4</v>
      </c>
      <c r="N18" s="3">
        <v>4</v>
      </c>
      <c r="O18" s="3">
        <f t="shared" si="0"/>
        <v>12</v>
      </c>
      <c r="P18" s="3">
        <f t="shared" si="1"/>
        <v>4</v>
      </c>
      <c r="S18" s="6" t="s">
        <v>27</v>
      </c>
      <c r="T18" s="7">
        <f>SUMSQ(L7:N31)-T17</f>
        <v>83.1199999999999</v>
      </c>
    </row>
    <row r="19" s="1" customFormat="1" spans="8:16">
      <c r="H19" s="1" t="s">
        <v>79</v>
      </c>
      <c r="K19" s="2" t="s">
        <v>28</v>
      </c>
      <c r="L19" s="3">
        <v>4</v>
      </c>
      <c r="M19" s="3">
        <v>3</v>
      </c>
      <c r="N19" s="3">
        <v>5</v>
      </c>
      <c r="O19" s="3">
        <f t="shared" si="0"/>
        <v>12</v>
      </c>
      <c r="P19" s="3">
        <f t="shared" si="1"/>
        <v>4</v>
      </c>
    </row>
    <row r="20" s="1" customFormat="1" spans="8:19">
      <c r="H20" s="1" t="s">
        <v>80</v>
      </c>
      <c r="K20" s="2" t="s">
        <v>29</v>
      </c>
      <c r="L20" s="3">
        <v>7</v>
      </c>
      <c r="M20" s="3">
        <v>6</v>
      </c>
      <c r="N20" s="3">
        <v>6</v>
      </c>
      <c r="O20" s="3">
        <f t="shared" si="0"/>
        <v>19</v>
      </c>
      <c r="P20" s="3">
        <f t="shared" si="1"/>
        <v>6.33333333333333</v>
      </c>
      <c r="S20" s="8" t="s">
        <v>30</v>
      </c>
    </row>
    <row r="21" s="1" customFormat="1" spans="8:26">
      <c r="H21" s="1" t="s">
        <v>81</v>
      </c>
      <c r="K21" s="2" t="s">
        <v>31</v>
      </c>
      <c r="L21" s="3">
        <v>6</v>
      </c>
      <c r="M21" s="3">
        <v>6</v>
      </c>
      <c r="N21" s="3">
        <v>6</v>
      </c>
      <c r="O21" s="3">
        <f t="shared" si="0"/>
        <v>18</v>
      </c>
      <c r="P21" s="3">
        <f t="shared" si="1"/>
        <v>6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8:26">
      <c r="H22" s="1" t="s">
        <v>82</v>
      </c>
      <c r="K22" s="2" t="s">
        <v>39</v>
      </c>
      <c r="L22" s="3">
        <v>4</v>
      </c>
      <c r="M22" s="3">
        <v>3</v>
      </c>
      <c r="N22" s="3">
        <v>4</v>
      </c>
      <c r="O22" s="3">
        <f t="shared" si="0"/>
        <v>11</v>
      </c>
      <c r="P22" s="3">
        <f t="shared" si="1"/>
        <v>3.66666666666667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8:26">
      <c r="H23" s="1" t="s">
        <v>83</v>
      </c>
      <c r="K23" s="2" t="s">
        <v>40</v>
      </c>
      <c r="L23" s="3">
        <v>4</v>
      </c>
      <c r="M23" s="3">
        <v>4</v>
      </c>
      <c r="N23" s="3">
        <v>5</v>
      </c>
      <c r="O23" s="3">
        <f t="shared" si="0"/>
        <v>13</v>
      </c>
      <c r="P23" s="3">
        <f t="shared" si="1"/>
        <v>4.33333333333333</v>
      </c>
      <c r="S23" s="2" t="s">
        <v>1</v>
      </c>
      <c r="T23" s="2">
        <f>3-1</f>
        <v>2</v>
      </c>
      <c r="U23" s="5">
        <f>(SUMSQ(L32:N32)/25)-T17</f>
        <v>3.43999999999983</v>
      </c>
      <c r="V23" s="5">
        <f t="shared" ref="V23:V27" si="11">U23/T23</f>
        <v>1.71999999999991</v>
      </c>
      <c r="W23" s="5">
        <f t="shared" ref="W23:W26" si="12">V23/$V$27</f>
        <v>2.58862876254167</v>
      </c>
      <c r="X23" s="5">
        <v>3.1907273359285</v>
      </c>
      <c r="Y23" s="5">
        <v>5.07666380708612</v>
      </c>
      <c r="Z23" s="2" t="s">
        <v>41</v>
      </c>
    </row>
    <row r="24" s="1" customFormat="1" spans="8:26">
      <c r="H24" s="1" t="s">
        <v>84</v>
      </c>
      <c r="K24" s="2" t="s">
        <v>42</v>
      </c>
      <c r="L24" s="3">
        <v>3</v>
      </c>
      <c r="M24" s="3">
        <v>6</v>
      </c>
      <c r="N24" s="3">
        <v>4</v>
      </c>
      <c r="O24" s="3">
        <f t="shared" si="0"/>
        <v>13</v>
      </c>
      <c r="P24" s="3">
        <f t="shared" si="1"/>
        <v>4.33333333333333</v>
      </c>
      <c r="S24" s="2" t="s">
        <v>43</v>
      </c>
      <c r="T24" s="2">
        <f>5-1</f>
        <v>4</v>
      </c>
      <c r="U24" s="5">
        <f>(SUMSQ(T13:X13)/15)-T17</f>
        <v>7.65333333333319</v>
      </c>
      <c r="V24" s="5">
        <f t="shared" si="11"/>
        <v>1.9133333333333</v>
      </c>
      <c r="W24" s="5">
        <f t="shared" si="12"/>
        <v>2.8795986622073</v>
      </c>
      <c r="X24" s="5">
        <v>2.56524050847904</v>
      </c>
      <c r="Y24" s="5">
        <v>3.73741724260353</v>
      </c>
      <c r="Z24" s="2" t="s">
        <v>66</v>
      </c>
    </row>
    <row r="25" s="1" customFormat="1" spans="8:26">
      <c r="H25" s="1" t="s">
        <v>85</v>
      </c>
      <c r="K25" s="2" t="s">
        <v>44</v>
      </c>
      <c r="L25" s="3">
        <v>5</v>
      </c>
      <c r="M25" s="3">
        <v>5</v>
      </c>
      <c r="N25" s="3">
        <v>6</v>
      </c>
      <c r="O25" s="3">
        <f t="shared" si="0"/>
        <v>16</v>
      </c>
      <c r="P25" s="3">
        <f t="shared" si="1"/>
        <v>5.33333333333333</v>
      </c>
      <c r="S25" s="2" t="s">
        <v>45</v>
      </c>
      <c r="T25" s="2">
        <f>5-1</f>
        <v>4</v>
      </c>
      <c r="U25" s="5">
        <f>(SUMSQ(Y8:Y12)/15)-T17</f>
        <v>18.1866666666665</v>
      </c>
      <c r="V25" s="5">
        <f t="shared" si="11"/>
        <v>4.54666666666662</v>
      </c>
      <c r="W25" s="5">
        <f t="shared" si="12"/>
        <v>6.84280936454841</v>
      </c>
      <c r="X25" s="5">
        <v>2.56524050847904</v>
      </c>
      <c r="Y25" s="5">
        <v>3.73741724260353</v>
      </c>
      <c r="Z25" s="2" t="s">
        <v>46</v>
      </c>
    </row>
    <row r="26" s="1" customFormat="1" spans="8:26">
      <c r="H26" s="1" t="s">
        <v>86</v>
      </c>
      <c r="K26" s="2" t="s">
        <v>47</v>
      </c>
      <c r="L26" s="3">
        <v>2</v>
      </c>
      <c r="M26" s="3">
        <v>5</v>
      </c>
      <c r="N26" s="3">
        <v>5</v>
      </c>
      <c r="O26" s="3">
        <f t="shared" si="0"/>
        <v>12</v>
      </c>
      <c r="P26" s="3">
        <f t="shared" si="1"/>
        <v>4</v>
      </c>
      <c r="S26" s="2" t="s">
        <v>48</v>
      </c>
      <c r="T26" s="2">
        <f>(5-1)*(5-1)</f>
        <v>16</v>
      </c>
      <c r="U26" s="5">
        <f>(SUMSQ(T8:X12)/3)-T17-U24-U25</f>
        <v>21.9466666666669</v>
      </c>
      <c r="V26" s="5">
        <f t="shared" si="11"/>
        <v>1.37166666666668</v>
      </c>
      <c r="W26" s="5">
        <f t="shared" si="12"/>
        <v>2.06438127090303</v>
      </c>
      <c r="X26" s="5">
        <v>1.85916701285117</v>
      </c>
      <c r="Y26" s="5">
        <v>2.39851571226643</v>
      </c>
      <c r="Z26" s="2" t="s">
        <v>66</v>
      </c>
    </row>
    <row r="27" s="1" customFormat="1" spans="8:26">
      <c r="H27" s="1" t="s">
        <v>87</v>
      </c>
      <c r="K27" s="2" t="s">
        <v>49</v>
      </c>
      <c r="L27" s="3">
        <v>2</v>
      </c>
      <c r="M27" s="3">
        <v>3</v>
      </c>
      <c r="N27" s="3">
        <v>4</v>
      </c>
      <c r="O27" s="3">
        <f t="shared" si="0"/>
        <v>9</v>
      </c>
      <c r="P27" s="3">
        <f t="shared" si="1"/>
        <v>3</v>
      </c>
      <c r="S27" s="2" t="s">
        <v>50</v>
      </c>
      <c r="T27" s="2">
        <f>((5*5)-1)*(3-1)</f>
        <v>48</v>
      </c>
      <c r="U27" s="5">
        <f>T18-U23-U24-U25-U26</f>
        <v>31.8933333333334</v>
      </c>
      <c r="V27" s="5">
        <f t="shared" si="11"/>
        <v>0.664444444444447</v>
      </c>
      <c r="W27" s="5"/>
      <c r="X27" s="5"/>
      <c r="Y27" s="5"/>
      <c r="Z27" s="4"/>
    </row>
    <row r="28" s="1" customFormat="1" spans="8:26">
      <c r="H28" s="1" t="s">
        <v>88</v>
      </c>
      <c r="K28" s="2" t="s">
        <v>51</v>
      </c>
      <c r="L28" s="3">
        <v>3</v>
      </c>
      <c r="M28" s="3">
        <v>4</v>
      </c>
      <c r="N28" s="3">
        <v>5</v>
      </c>
      <c r="O28" s="3">
        <f t="shared" si="0"/>
        <v>12</v>
      </c>
      <c r="P28" s="3">
        <f t="shared" si="1"/>
        <v>4</v>
      </c>
      <c r="S28" s="2" t="s">
        <v>2</v>
      </c>
      <c r="T28" s="2">
        <f>(5*5*3)-1</f>
        <v>74</v>
      </c>
      <c r="U28" s="5">
        <f>T18</f>
        <v>83.1199999999999</v>
      </c>
      <c r="V28" s="5"/>
      <c r="W28" s="5"/>
      <c r="X28" s="5"/>
      <c r="Y28" s="5"/>
      <c r="Z28" s="4"/>
    </row>
    <row r="29" s="1" customFormat="1" spans="8:16">
      <c r="H29" s="1" t="s">
        <v>89</v>
      </c>
      <c r="K29" s="2" t="s">
        <v>52</v>
      </c>
      <c r="L29" s="3">
        <v>5</v>
      </c>
      <c r="M29" s="3">
        <v>6</v>
      </c>
      <c r="N29" s="3">
        <v>6</v>
      </c>
      <c r="O29" s="3">
        <f t="shared" si="0"/>
        <v>17</v>
      </c>
      <c r="P29" s="3">
        <f t="shared" si="1"/>
        <v>5.66666666666667</v>
      </c>
    </row>
    <row r="30" s="1" customFormat="1" spans="8:27">
      <c r="H30" s="1" t="s">
        <v>90</v>
      </c>
      <c r="K30" s="2" t="s">
        <v>53</v>
      </c>
      <c r="L30" s="3">
        <v>4</v>
      </c>
      <c r="M30" s="3">
        <v>5</v>
      </c>
      <c r="N30" s="3">
        <v>5</v>
      </c>
      <c r="O30" s="3">
        <f t="shared" si="0"/>
        <v>14</v>
      </c>
      <c r="P30" s="3">
        <f t="shared" si="1"/>
        <v>4.66666666666667</v>
      </c>
      <c r="Y30" s="8" t="s">
        <v>54</v>
      </c>
      <c r="Z30" s="10">
        <f>(SQRT(V27)/P32)*100</f>
        <v>19.0452013405569</v>
      </c>
      <c r="AA30" s="1" t="s">
        <v>55</v>
      </c>
    </row>
    <row r="31" s="1" customFormat="1" spans="8:19">
      <c r="H31" s="1" t="s">
        <v>91</v>
      </c>
      <c r="K31" s="2" t="s">
        <v>56</v>
      </c>
      <c r="L31" s="3">
        <v>4</v>
      </c>
      <c r="M31" s="3">
        <v>4</v>
      </c>
      <c r="N31" s="3">
        <v>5</v>
      </c>
      <c r="O31" s="3">
        <f t="shared" si="0"/>
        <v>13</v>
      </c>
      <c r="P31" s="3">
        <f t="shared" si="1"/>
        <v>4.33333333333333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101</v>
      </c>
      <c r="M32" s="3">
        <f t="shared" si="13"/>
        <v>106</v>
      </c>
      <c r="N32" s="3">
        <f t="shared" si="13"/>
        <v>114</v>
      </c>
      <c r="O32" s="3">
        <f t="shared" si="13"/>
        <v>321</v>
      </c>
      <c r="P32" s="4">
        <f>AVERAGE(P7:P31)</f>
        <v>4.28</v>
      </c>
      <c r="S32" s="6" t="s">
        <v>58</v>
      </c>
      <c r="T32" s="10">
        <f>SQRT(V27/15)</f>
        <v>0.210466853200917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0.598357263650208</v>
      </c>
      <c r="U35" s="10">
        <f t="shared" si="14"/>
        <v>0.629506357923943</v>
      </c>
      <c r="V35" s="10">
        <f t="shared" si="14"/>
        <v>0.649711175831232</v>
      </c>
      <c r="W35" s="10">
        <f t="shared" si="14"/>
        <v>0.664443855555296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2">
      <c r="S40" s="2" t="s">
        <v>7</v>
      </c>
      <c r="T40" s="5"/>
      <c r="U40" s="2"/>
      <c r="V40" s="7"/>
    </row>
    <row r="41" s="1" customFormat="1" spans="19:22">
      <c r="S41" s="2" t="s">
        <v>8</v>
      </c>
      <c r="T41" s="5"/>
      <c r="U41" s="2"/>
      <c r="V41" s="7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0.210466853200917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0.598357263650208</v>
      </c>
      <c r="U49" s="10">
        <f t="shared" si="15"/>
        <v>0.629506357923943</v>
      </c>
      <c r="V49" s="10">
        <f t="shared" si="15"/>
        <v>0.649711175831232</v>
      </c>
      <c r="W49" s="10">
        <f t="shared" si="15"/>
        <v>0.664443855555296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0.47061819076772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1.33796751635263</v>
      </c>
      <c r="U62" s="12">
        <f t="shared" si="16"/>
        <v>1.40761900858625</v>
      </c>
      <c r="V62" s="12">
        <f t="shared" si="16"/>
        <v>1.45279835489995</v>
      </c>
      <c r="W62" s="12">
        <f t="shared" si="16"/>
        <v>1.48574162825369</v>
      </c>
      <c r="X62" s="12">
        <f t="shared" si="16"/>
        <v>1.51115501055515</v>
      </c>
      <c r="Y62" s="12">
        <f t="shared" si="16"/>
        <v>1.53092097456739</v>
      </c>
      <c r="Z62" s="12">
        <f t="shared" si="16"/>
        <v>1.54739261124426</v>
      </c>
      <c r="AA62" s="12">
        <f t="shared" si="16"/>
        <v>1.5615111569673</v>
      </c>
      <c r="AB62" s="12">
        <f t="shared" si="16"/>
        <v>1.57280599354572</v>
      </c>
      <c r="AC62" s="12">
        <f t="shared" si="16"/>
        <v>1.58268897555184</v>
      </c>
      <c r="AD62" s="12">
        <f t="shared" si="16"/>
        <v>1.59163072117643</v>
      </c>
      <c r="AE62" s="12">
        <f t="shared" si="16"/>
        <v>1.59916061222871</v>
      </c>
      <c r="AF62" s="12">
        <f t="shared" si="16"/>
        <v>1.60574926689946</v>
      </c>
      <c r="AG62" s="12">
        <f t="shared" si="16"/>
        <v>1.61139668518867</v>
      </c>
      <c r="AH62" s="12">
        <f t="shared" si="16"/>
        <v>1.61657348528712</v>
      </c>
      <c r="AI62" s="12">
        <f t="shared" si="16"/>
        <v>1.6212796671948</v>
      </c>
      <c r="AJ62" s="12">
        <f t="shared" si="16"/>
        <v>1.62504461272094</v>
      </c>
      <c r="AK62" s="12">
        <f t="shared" si="16"/>
        <v>1.62880955824708</v>
      </c>
      <c r="AL62" s="12">
        <f t="shared" si="16"/>
        <v>1.63210388558245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7"/>
    </row>
    <row r="66" s="1" customFormat="1" spans="19:21">
      <c r="S66" s="2" t="s">
        <v>10</v>
      </c>
      <c r="T66" s="3"/>
      <c r="U66" s="2"/>
    </row>
    <row r="67" s="1" customFormat="1" spans="19:22">
      <c r="S67" s="2" t="s">
        <v>12</v>
      </c>
      <c r="T67" s="3"/>
      <c r="U67" s="2"/>
      <c r="V67" s="7"/>
    </row>
    <row r="68" s="1" customFormat="1" spans="19:21">
      <c r="S68" s="2" t="s">
        <v>14</v>
      </c>
      <c r="T68" s="3"/>
      <c r="U68" s="2"/>
    </row>
    <row r="69" s="1" customFormat="1" spans="19:21">
      <c r="S69" s="2" t="s">
        <v>16</v>
      </c>
      <c r="T69" s="3"/>
      <c r="U69" s="2"/>
    </row>
    <row r="70" s="1" customFormat="1" spans="19:22">
      <c r="S70" s="2" t="s">
        <v>18</v>
      </c>
      <c r="T70" s="3"/>
      <c r="U70" s="2"/>
      <c r="V70" s="7"/>
    </row>
    <row r="71" s="1" customFormat="1" spans="19:21">
      <c r="S71" s="2" t="s">
        <v>20</v>
      </c>
      <c r="T71" s="3"/>
      <c r="U71" s="2"/>
    </row>
    <row r="72" s="1" customFormat="1" spans="19:21">
      <c r="S72" s="2" t="s">
        <v>21</v>
      </c>
      <c r="T72" s="3"/>
      <c r="U72" s="2"/>
    </row>
    <row r="73" s="1" customFormat="1" spans="19:21">
      <c r="S73" s="2" t="s">
        <v>22</v>
      </c>
      <c r="T73" s="3"/>
      <c r="U73" s="2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2">
      <c r="S76" s="2" t="s">
        <v>26</v>
      </c>
      <c r="T76" s="3"/>
      <c r="U76" s="2"/>
      <c r="V76" s="10"/>
    </row>
    <row r="77" s="1" customFormat="1" spans="19:21">
      <c r="S77" s="2" t="s">
        <v>28</v>
      </c>
      <c r="T77" s="3"/>
      <c r="U77" s="2"/>
    </row>
    <row r="78" s="1" customFormat="1" spans="19:21">
      <c r="S78" s="2" t="s">
        <v>29</v>
      </c>
      <c r="T78" s="3"/>
      <c r="U78" s="2"/>
    </row>
    <row r="79" s="1" customFormat="1" spans="19:21">
      <c r="S79" s="2" t="s">
        <v>31</v>
      </c>
      <c r="T79" s="3"/>
      <c r="U79" s="2"/>
    </row>
    <row r="80" s="1" customFormat="1" spans="19:22">
      <c r="S80" s="2" t="s">
        <v>39</v>
      </c>
      <c r="T80" s="3"/>
      <c r="U80" s="2"/>
      <c r="V80" s="7"/>
    </row>
    <row r="81" s="1" customFormat="1" spans="19:21">
      <c r="S81" s="2" t="s">
        <v>40</v>
      </c>
      <c r="T81" s="3"/>
      <c r="U81" s="2"/>
    </row>
    <row r="82" s="1" customFormat="1" spans="19:21">
      <c r="S82" s="2" t="s">
        <v>42</v>
      </c>
      <c r="T82" s="3"/>
      <c r="U82" s="2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1">
      <c r="S85" s="2" t="s">
        <v>49</v>
      </c>
      <c r="T85" s="3"/>
      <c r="U85" s="2"/>
    </row>
    <row r="86" s="1" customFormat="1" spans="19:21">
      <c r="S86" s="2" t="s">
        <v>51</v>
      </c>
      <c r="T86" s="3"/>
      <c r="U86" s="2"/>
    </row>
    <row r="87" s="1" customFormat="1" spans="19:22">
      <c r="S87" s="2" t="s">
        <v>52</v>
      </c>
      <c r="T87" s="3"/>
      <c r="U87" s="2"/>
      <c r="V87" s="12"/>
    </row>
    <row r="88" s="1" customFormat="1" spans="19:21">
      <c r="S88" s="2" t="s">
        <v>53</v>
      </c>
      <c r="T88" s="3"/>
      <c r="U88" s="2"/>
    </row>
    <row r="89" s="1" customFormat="1" spans="19:21">
      <c r="S89" s="2" t="s">
        <v>56</v>
      </c>
      <c r="T89" s="3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G7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3</v>
      </c>
      <c r="M7" s="3">
        <v>3</v>
      </c>
      <c r="N7" s="3">
        <v>4</v>
      </c>
      <c r="O7" s="3">
        <f t="shared" ref="O7:O31" si="0">SUM(L7:N7)</f>
        <v>10</v>
      </c>
      <c r="P7" s="3">
        <f t="shared" ref="P7:P31" si="1">AVERAGE(L7:N7)</f>
        <v>3.33333333333333</v>
      </c>
      <c r="Q7" s="8"/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3</v>
      </c>
      <c r="M8" s="3">
        <v>4</v>
      </c>
      <c r="N8" s="3">
        <v>4</v>
      </c>
      <c r="O8" s="3">
        <f t="shared" si="0"/>
        <v>11</v>
      </c>
      <c r="P8" s="3">
        <f t="shared" si="1"/>
        <v>3.66666666666667</v>
      </c>
      <c r="S8" s="2" t="s">
        <v>11</v>
      </c>
      <c r="T8" s="3">
        <f t="shared" ref="T8:T12" si="2">O7</f>
        <v>10</v>
      </c>
      <c r="U8" s="3">
        <f t="shared" ref="U8:U12" si="3">O12</f>
        <v>13</v>
      </c>
      <c r="V8" s="3">
        <f t="shared" ref="V8:V12" si="4">O17</f>
        <v>10</v>
      </c>
      <c r="W8" s="3">
        <f t="shared" ref="W8:W12" si="5">O22</f>
        <v>11</v>
      </c>
      <c r="X8" s="3">
        <f t="shared" ref="X8:X12" si="6">O27</f>
        <v>9</v>
      </c>
      <c r="Y8" s="3">
        <f t="shared" ref="Y8:Y12" si="7">SUM(T8:X8)</f>
        <v>53</v>
      </c>
      <c r="Z8" s="5">
        <f t="shared" ref="Z8:Z12" si="8">Y8/15</f>
        <v>3.53333333333333</v>
      </c>
    </row>
    <row r="9" s="1" customFormat="1" spans="11:26">
      <c r="K9" s="2" t="s">
        <v>12</v>
      </c>
      <c r="L9" s="3">
        <v>5</v>
      </c>
      <c r="M9" s="3">
        <v>4</v>
      </c>
      <c r="N9" s="3">
        <v>3</v>
      </c>
      <c r="O9" s="3">
        <f t="shared" si="0"/>
        <v>12</v>
      </c>
      <c r="P9" s="3">
        <f t="shared" si="1"/>
        <v>4</v>
      </c>
      <c r="S9" s="2" t="s">
        <v>13</v>
      </c>
      <c r="T9" s="3">
        <f t="shared" si="2"/>
        <v>11</v>
      </c>
      <c r="U9" s="3">
        <f t="shared" si="3"/>
        <v>13</v>
      </c>
      <c r="V9" s="3">
        <f t="shared" si="4"/>
        <v>12</v>
      </c>
      <c r="W9" s="3">
        <f t="shared" si="5"/>
        <v>13</v>
      </c>
      <c r="X9" s="3">
        <f t="shared" si="6"/>
        <v>12</v>
      </c>
      <c r="Y9" s="3">
        <f t="shared" si="7"/>
        <v>61</v>
      </c>
      <c r="Z9" s="5">
        <f t="shared" si="8"/>
        <v>4.06666666666667</v>
      </c>
    </row>
    <row r="10" s="1" customFormat="1" spans="11:26">
      <c r="K10" s="2" t="s">
        <v>14</v>
      </c>
      <c r="L10" s="3">
        <v>6</v>
      </c>
      <c r="M10" s="3">
        <v>3</v>
      </c>
      <c r="N10" s="3">
        <v>3</v>
      </c>
      <c r="O10" s="3">
        <f t="shared" si="0"/>
        <v>12</v>
      </c>
      <c r="P10" s="3">
        <f t="shared" si="1"/>
        <v>4</v>
      </c>
      <c r="S10" s="2" t="s">
        <v>15</v>
      </c>
      <c r="T10" s="3">
        <f t="shared" si="2"/>
        <v>12</v>
      </c>
      <c r="U10" s="3">
        <f t="shared" si="3"/>
        <v>12</v>
      </c>
      <c r="V10" s="3">
        <f t="shared" si="4"/>
        <v>12</v>
      </c>
      <c r="W10" s="3">
        <f t="shared" si="5"/>
        <v>13</v>
      </c>
      <c r="X10" s="3">
        <f t="shared" si="6"/>
        <v>17</v>
      </c>
      <c r="Y10" s="3">
        <f t="shared" si="7"/>
        <v>66</v>
      </c>
      <c r="Z10" s="5">
        <f t="shared" si="8"/>
        <v>4.4</v>
      </c>
    </row>
    <row r="11" s="1" customFormat="1" spans="11:26">
      <c r="K11" s="2" t="s">
        <v>16</v>
      </c>
      <c r="L11" s="3">
        <v>3</v>
      </c>
      <c r="M11" s="3">
        <v>4</v>
      </c>
      <c r="N11" s="3">
        <v>5</v>
      </c>
      <c r="O11" s="3">
        <f t="shared" si="0"/>
        <v>12</v>
      </c>
      <c r="P11" s="3">
        <f t="shared" si="1"/>
        <v>4</v>
      </c>
      <c r="S11" s="2" t="s">
        <v>17</v>
      </c>
      <c r="T11" s="3">
        <f t="shared" si="2"/>
        <v>12</v>
      </c>
      <c r="U11" s="3">
        <f t="shared" si="3"/>
        <v>13</v>
      </c>
      <c r="V11" s="3">
        <f t="shared" si="4"/>
        <v>20</v>
      </c>
      <c r="W11" s="3">
        <f t="shared" si="5"/>
        <v>16</v>
      </c>
      <c r="X11" s="3">
        <f t="shared" si="6"/>
        <v>14</v>
      </c>
      <c r="Y11" s="3">
        <f t="shared" si="7"/>
        <v>75</v>
      </c>
      <c r="Z11" s="5">
        <f t="shared" si="8"/>
        <v>5</v>
      </c>
    </row>
    <row r="12" s="1" customFormat="1" spans="11:26">
      <c r="K12" s="2" t="s">
        <v>18</v>
      </c>
      <c r="L12" s="3">
        <v>4</v>
      </c>
      <c r="M12" s="3">
        <v>4</v>
      </c>
      <c r="N12" s="3">
        <v>5</v>
      </c>
      <c r="O12" s="3">
        <f t="shared" si="0"/>
        <v>13</v>
      </c>
      <c r="P12" s="3">
        <f t="shared" si="1"/>
        <v>4.33333333333333</v>
      </c>
      <c r="S12" s="2" t="s">
        <v>19</v>
      </c>
      <c r="T12" s="3">
        <f t="shared" si="2"/>
        <v>12</v>
      </c>
      <c r="U12" s="3">
        <f t="shared" si="3"/>
        <v>13</v>
      </c>
      <c r="V12" s="3">
        <f t="shared" si="4"/>
        <v>19</v>
      </c>
      <c r="W12" s="3">
        <f t="shared" si="5"/>
        <v>12</v>
      </c>
      <c r="X12" s="3">
        <f t="shared" si="6"/>
        <v>13</v>
      </c>
      <c r="Y12" s="3">
        <f t="shared" si="7"/>
        <v>69</v>
      </c>
      <c r="Z12" s="5">
        <f t="shared" si="8"/>
        <v>4.6</v>
      </c>
    </row>
    <row r="13" s="1" customFormat="1" spans="11:26">
      <c r="K13" s="2" t="s">
        <v>20</v>
      </c>
      <c r="L13" s="3">
        <v>4</v>
      </c>
      <c r="M13" s="3">
        <v>4</v>
      </c>
      <c r="N13" s="3">
        <v>5</v>
      </c>
      <c r="O13" s="3">
        <f t="shared" si="0"/>
        <v>13</v>
      </c>
      <c r="P13" s="3">
        <f t="shared" si="1"/>
        <v>4.33333333333333</v>
      </c>
      <c r="S13" s="2" t="s">
        <v>2</v>
      </c>
      <c r="T13" s="3">
        <f t="shared" ref="T13:Y13" si="9">SUM(T8:T12)</f>
        <v>57</v>
      </c>
      <c r="U13" s="3">
        <f t="shared" si="9"/>
        <v>64</v>
      </c>
      <c r="V13" s="3">
        <f t="shared" si="9"/>
        <v>73</v>
      </c>
      <c r="W13" s="3">
        <f t="shared" si="9"/>
        <v>65</v>
      </c>
      <c r="X13" s="3">
        <f t="shared" si="9"/>
        <v>65</v>
      </c>
      <c r="Y13" s="3">
        <f t="shared" si="9"/>
        <v>324</v>
      </c>
      <c r="Z13" s="2"/>
    </row>
    <row r="14" s="1" customFormat="1" spans="11:26">
      <c r="K14" s="2" t="s">
        <v>21</v>
      </c>
      <c r="L14" s="3">
        <v>4</v>
      </c>
      <c r="M14" s="3">
        <v>4</v>
      </c>
      <c r="N14" s="3">
        <v>4</v>
      </c>
      <c r="O14" s="3">
        <f t="shared" si="0"/>
        <v>12</v>
      </c>
      <c r="P14" s="3">
        <f t="shared" si="1"/>
        <v>4</v>
      </c>
      <c r="S14" s="2" t="s">
        <v>3</v>
      </c>
      <c r="T14" s="5">
        <f t="shared" ref="T14:X14" si="10">T13/15</f>
        <v>3.8</v>
      </c>
      <c r="U14" s="5">
        <f t="shared" si="10"/>
        <v>4.26666666666667</v>
      </c>
      <c r="V14" s="5">
        <f t="shared" si="10"/>
        <v>4.86666666666667</v>
      </c>
      <c r="W14" s="5">
        <f t="shared" si="10"/>
        <v>4.33333333333333</v>
      </c>
      <c r="X14" s="5">
        <f t="shared" si="10"/>
        <v>4.33333333333333</v>
      </c>
      <c r="Y14" s="2"/>
      <c r="Z14" s="2"/>
    </row>
    <row r="15" s="1" customFormat="1" spans="11:16">
      <c r="K15" s="2" t="s">
        <v>22</v>
      </c>
      <c r="L15" s="3">
        <v>4</v>
      </c>
      <c r="M15" s="3">
        <v>4</v>
      </c>
      <c r="N15" s="3">
        <v>5</v>
      </c>
      <c r="O15" s="3">
        <f t="shared" si="0"/>
        <v>13</v>
      </c>
      <c r="P15" s="3">
        <f t="shared" si="1"/>
        <v>4.33333333333333</v>
      </c>
    </row>
    <row r="16" s="1" customFormat="1" spans="11:16">
      <c r="K16" s="2" t="s">
        <v>23</v>
      </c>
      <c r="L16" s="3">
        <v>4</v>
      </c>
      <c r="M16" s="3">
        <v>5</v>
      </c>
      <c r="N16" s="3">
        <v>4</v>
      </c>
      <c r="O16" s="3">
        <f t="shared" si="0"/>
        <v>13</v>
      </c>
      <c r="P16" s="3">
        <f t="shared" si="1"/>
        <v>4.33333333333333</v>
      </c>
    </row>
    <row r="17" s="1" customFormat="1" spans="11:20">
      <c r="K17" s="2" t="s">
        <v>24</v>
      </c>
      <c r="L17" s="3">
        <v>4</v>
      </c>
      <c r="M17" s="3">
        <v>3</v>
      </c>
      <c r="N17" s="3">
        <v>3</v>
      </c>
      <c r="O17" s="3">
        <f t="shared" si="0"/>
        <v>10</v>
      </c>
      <c r="P17" s="3">
        <f t="shared" si="1"/>
        <v>3.33333333333333</v>
      </c>
      <c r="S17" s="6" t="s">
        <v>25</v>
      </c>
      <c r="T17" s="7">
        <f>O32^2/(5*5*3)</f>
        <v>1399.68</v>
      </c>
    </row>
    <row r="18" s="1" customFormat="1" spans="11:20">
      <c r="K18" s="2" t="s">
        <v>26</v>
      </c>
      <c r="L18" s="3">
        <v>4</v>
      </c>
      <c r="M18" s="3">
        <v>4</v>
      </c>
      <c r="N18" s="3">
        <v>4</v>
      </c>
      <c r="O18" s="3">
        <f t="shared" si="0"/>
        <v>12</v>
      </c>
      <c r="P18" s="3">
        <f t="shared" si="1"/>
        <v>4</v>
      </c>
      <c r="S18" s="6" t="s">
        <v>27</v>
      </c>
      <c r="T18" s="7">
        <f>SUMSQ(L7:N31)-T17</f>
        <v>90.3199999999999</v>
      </c>
    </row>
    <row r="19" s="1" customFormat="1" spans="11:16">
      <c r="K19" s="2" t="s">
        <v>28</v>
      </c>
      <c r="L19" s="3">
        <v>4</v>
      </c>
      <c r="M19" s="3">
        <v>3</v>
      </c>
      <c r="N19" s="3">
        <v>5</v>
      </c>
      <c r="O19" s="3">
        <f t="shared" si="0"/>
        <v>12</v>
      </c>
      <c r="P19" s="3">
        <f t="shared" si="1"/>
        <v>4</v>
      </c>
    </row>
    <row r="20" s="1" customFormat="1" spans="11:19">
      <c r="K20" s="2" t="s">
        <v>29</v>
      </c>
      <c r="L20" s="3">
        <v>7</v>
      </c>
      <c r="M20" s="3">
        <v>7</v>
      </c>
      <c r="N20" s="3">
        <v>6</v>
      </c>
      <c r="O20" s="3">
        <f t="shared" si="0"/>
        <v>20</v>
      </c>
      <c r="P20" s="3">
        <f t="shared" si="1"/>
        <v>6.66666666666667</v>
      </c>
      <c r="S20" s="8" t="s">
        <v>30</v>
      </c>
    </row>
    <row r="21" s="1" customFormat="1" spans="11:26">
      <c r="K21" s="2" t="s">
        <v>31</v>
      </c>
      <c r="L21" s="3">
        <v>7</v>
      </c>
      <c r="M21" s="3">
        <v>6</v>
      </c>
      <c r="N21" s="3">
        <v>6</v>
      </c>
      <c r="O21" s="3">
        <f t="shared" si="0"/>
        <v>19</v>
      </c>
      <c r="P21" s="3">
        <f t="shared" si="1"/>
        <v>6.33333333333333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4</v>
      </c>
      <c r="M22" s="3">
        <v>3</v>
      </c>
      <c r="N22" s="3">
        <v>4</v>
      </c>
      <c r="O22" s="3">
        <f t="shared" si="0"/>
        <v>11</v>
      </c>
      <c r="P22" s="3">
        <f t="shared" si="1"/>
        <v>3.66666666666667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4</v>
      </c>
      <c r="M23" s="3">
        <v>4</v>
      </c>
      <c r="N23" s="3">
        <v>5</v>
      </c>
      <c r="O23" s="3">
        <f t="shared" si="0"/>
        <v>13</v>
      </c>
      <c r="P23" s="3">
        <f t="shared" si="1"/>
        <v>4.33333333333333</v>
      </c>
      <c r="S23" s="2" t="s">
        <v>1</v>
      </c>
      <c r="T23" s="2">
        <f>3-1</f>
        <v>2</v>
      </c>
      <c r="U23" s="5">
        <f>(SUMSQ(L32:N32)/25)-T17</f>
        <v>3.43999999999983</v>
      </c>
      <c r="V23" s="5">
        <f t="shared" ref="V23:V27" si="11">U23/T23</f>
        <v>1.71999999999991</v>
      </c>
      <c r="W23" s="5">
        <f t="shared" ref="W23:W26" si="12">V23/$V$27</f>
        <v>2.48475120385218</v>
      </c>
      <c r="X23" s="5">
        <v>3.1907273359285</v>
      </c>
      <c r="Y23" s="5">
        <v>5.07666380708612</v>
      </c>
      <c r="Z23" s="2" t="s">
        <v>41</v>
      </c>
    </row>
    <row r="24" s="1" customFormat="1" spans="11:26">
      <c r="K24" s="2" t="s">
        <v>42</v>
      </c>
      <c r="L24" s="3">
        <v>3</v>
      </c>
      <c r="M24" s="3">
        <v>6</v>
      </c>
      <c r="N24" s="3">
        <v>4</v>
      </c>
      <c r="O24" s="3">
        <f t="shared" si="0"/>
        <v>13</v>
      </c>
      <c r="P24" s="3">
        <f t="shared" si="1"/>
        <v>4.33333333333333</v>
      </c>
      <c r="S24" s="2" t="s">
        <v>43</v>
      </c>
      <c r="T24" s="2">
        <f>5-1</f>
        <v>4</v>
      </c>
      <c r="U24" s="5">
        <f>(SUMSQ(T13:X13)/15)-T17</f>
        <v>8.58666666666659</v>
      </c>
      <c r="V24" s="5">
        <f t="shared" si="11"/>
        <v>2.14666666666665</v>
      </c>
      <c r="W24" s="5">
        <f t="shared" si="12"/>
        <v>3.10112359550557</v>
      </c>
      <c r="X24" s="5">
        <v>2.56524050847904</v>
      </c>
      <c r="Y24" s="5">
        <v>3.73741724260353</v>
      </c>
      <c r="Z24" s="2" t="s">
        <v>66</v>
      </c>
    </row>
    <row r="25" s="1" customFormat="1" spans="11:26">
      <c r="K25" s="2" t="s">
        <v>44</v>
      </c>
      <c r="L25" s="3">
        <v>5</v>
      </c>
      <c r="M25" s="3">
        <v>5</v>
      </c>
      <c r="N25" s="3">
        <v>6</v>
      </c>
      <c r="O25" s="3">
        <f t="shared" si="0"/>
        <v>16</v>
      </c>
      <c r="P25" s="3">
        <f t="shared" si="1"/>
        <v>5.33333333333333</v>
      </c>
      <c r="S25" s="2" t="s">
        <v>45</v>
      </c>
      <c r="T25" s="2">
        <f>5-1</f>
        <v>4</v>
      </c>
      <c r="U25" s="5">
        <f>(SUMSQ(Y8:Y12)/15)-T17</f>
        <v>18.4533333333334</v>
      </c>
      <c r="V25" s="5">
        <f t="shared" si="11"/>
        <v>4.61333333333334</v>
      </c>
      <c r="W25" s="5">
        <f t="shared" si="12"/>
        <v>6.66452648475117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2</v>
      </c>
      <c r="M26" s="3">
        <v>5</v>
      </c>
      <c r="N26" s="3">
        <v>5</v>
      </c>
      <c r="O26" s="3">
        <f t="shared" si="0"/>
        <v>12</v>
      </c>
      <c r="P26" s="3">
        <f t="shared" si="1"/>
        <v>4</v>
      </c>
      <c r="S26" s="2" t="s">
        <v>48</v>
      </c>
      <c r="T26" s="2">
        <f>(5-1)*(5-1)</f>
        <v>16</v>
      </c>
      <c r="U26" s="5">
        <f>(SUMSQ(T8:X12)/3)-T17-U24-U25</f>
        <v>26.6133333333332</v>
      </c>
      <c r="V26" s="5">
        <f t="shared" si="11"/>
        <v>1.66333333333333</v>
      </c>
      <c r="W26" s="5">
        <f t="shared" si="12"/>
        <v>2.40288924558585</v>
      </c>
      <c r="X26" s="5">
        <v>1.85916701285117</v>
      </c>
      <c r="Y26" s="5">
        <v>2.39851571226643</v>
      </c>
      <c r="Z26" s="2" t="s">
        <v>46</v>
      </c>
    </row>
    <row r="27" s="1" customFormat="1" spans="11:26">
      <c r="K27" s="2" t="s">
        <v>49</v>
      </c>
      <c r="L27" s="3">
        <v>2</v>
      </c>
      <c r="M27" s="3">
        <v>3</v>
      </c>
      <c r="N27" s="3">
        <v>4</v>
      </c>
      <c r="O27" s="3">
        <f t="shared" si="0"/>
        <v>9</v>
      </c>
      <c r="P27" s="3">
        <f t="shared" si="1"/>
        <v>3</v>
      </c>
      <c r="S27" s="2" t="s">
        <v>50</v>
      </c>
      <c r="T27" s="2">
        <f>((5*5)-1)*(3-1)</f>
        <v>48</v>
      </c>
      <c r="U27" s="5">
        <f>T18-U23-U24-U25-U26</f>
        <v>33.2266666666669</v>
      </c>
      <c r="V27" s="5">
        <f t="shared" si="11"/>
        <v>0.692222222222227</v>
      </c>
      <c r="W27" s="5"/>
      <c r="X27" s="5"/>
      <c r="Y27" s="5"/>
      <c r="Z27" s="4"/>
    </row>
    <row r="28" s="1" customFormat="1" spans="11:26">
      <c r="K28" s="2" t="s">
        <v>51</v>
      </c>
      <c r="L28" s="3">
        <v>3</v>
      </c>
      <c r="M28" s="3">
        <v>4</v>
      </c>
      <c r="N28" s="3">
        <v>5</v>
      </c>
      <c r="O28" s="3">
        <f t="shared" si="0"/>
        <v>12</v>
      </c>
      <c r="P28" s="3">
        <f t="shared" si="1"/>
        <v>4</v>
      </c>
      <c r="S28" s="2" t="s">
        <v>2</v>
      </c>
      <c r="T28" s="2">
        <f>(5*5*3)-1</f>
        <v>74</v>
      </c>
      <c r="U28" s="5">
        <f>T18</f>
        <v>90.3199999999999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5</v>
      </c>
      <c r="M29" s="3">
        <v>6</v>
      </c>
      <c r="N29" s="3">
        <v>6</v>
      </c>
      <c r="O29" s="3">
        <f t="shared" si="0"/>
        <v>17</v>
      </c>
      <c r="P29" s="3">
        <f t="shared" si="1"/>
        <v>5.66666666666667</v>
      </c>
    </row>
    <row r="30" s="1" customFormat="1" spans="11:27">
      <c r="K30" s="2" t="s">
        <v>53</v>
      </c>
      <c r="L30" s="3">
        <v>4</v>
      </c>
      <c r="M30" s="3">
        <v>5</v>
      </c>
      <c r="N30" s="3">
        <v>5</v>
      </c>
      <c r="O30" s="3">
        <f t="shared" si="0"/>
        <v>14</v>
      </c>
      <c r="P30" s="3">
        <f t="shared" si="1"/>
        <v>4.66666666666667</v>
      </c>
      <c r="Y30" s="8" t="s">
        <v>54</v>
      </c>
      <c r="Z30" s="10">
        <f>(SQRT(V27)/P32)*100</f>
        <v>19.2592345283159</v>
      </c>
      <c r="AA30" s="1" t="s">
        <v>55</v>
      </c>
    </row>
    <row r="31" s="1" customFormat="1" spans="11:19">
      <c r="K31" s="2" t="s">
        <v>56</v>
      </c>
      <c r="L31" s="3">
        <v>4</v>
      </c>
      <c r="M31" s="3">
        <v>4</v>
      </c>
      <c r="N31" s="3">
        <v>5</v>
      </c>
      <c r="O31" s="3">
        <f t="shared" si="0"/>
        <v>13</v>
      </c>
      <c r="P31" s="3">
        <f t="shared" si="1"/>
        <v>4.33333333333333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102</v>
      </c>
      <c r="M32" s="3">
        <f t="shared" si="13"/>
        <v>107</v>
      </c>
      <c r="N32" s="3">
        <f t="shared" si="13"/>
        <v>115</v>
      </c>
      <c r="O32" s="3">
        <f t="shared" si="13"/>
        <v>324</v>
      </c>
      <c r="P32" s="4">
        <f>AVERAGE(P7:P31)</f>
        <v>4.32</v>
      </c>
      <c r="S32" s="6" t="s">
        <v>58</v>
      </c>
      <c r="T32" s="10">
        <f>SQRT(V27/15)</f>
        <v>0.214821200415947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0.610736672782538</v>
      </c>
      <c r="U35" s="10">
        <f t="shared" si="14"/>
        <v>0.642530210444098</v>
      </c>
      <c r="V35" s="10">
        <f t="shared" si="14"/>
        <v>0.663153045684029</v>
      </c>
      <c r="W35" s="10">
        <f t="shared" si="14"/>
        <v>0.678190529713145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1">
      <c r="S40" s="2" t="s">
        <v>7</v>
      </c>
      <c r="T40" s="5"/>
      <c r="U40" s="2"/>
    </row>
    <row r="41" s="1" customFormat="1" spans="19:22">
      <c r="S41" s="2" t="s">
        <v>8</v>
      </c>
      <c r="T41" s="5"/>
      <c r="U41" s="2"/>
      <c r="V41" s="7"/>
    </row>
    <row r="42" s="1" customFormat="1" spans="19:21">
      <c r="S42" s="2" t="s">
        <v>9</v>
      </c>
      <c r="T42" s="5"/>
      <c r="U42" s="2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0.214821200415947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0.610736672782538</v>
      </c>
      <c r="U49" s="10">
        <f t="shared" si="15"/>
        <v>0.642530210444098</v>
      </c>
      <c r="V49" s="10">
        <f t="shared" si="15"/>
        <v>0.663153045684029</v>
      </c>
      <c r="W49" s="10">
        <f t="shared" si="15"/>
        <v>0.678190529713145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0.480354807138164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1.3656487166938</v>
      </c>
      <c r="U62" s="12">
        <f t="shared" si="16"/>
        <v>1.43674122815025</v>
      </c>
      <c r="V62" s="12">
        <f t="shared" si="16"/>
        <v>1.48285528963551</v>
      </c>
      <c r="W62" s="12">
        <f t="shared" si="16"/>
        <v>1.51648012613518</v>
      </c>
      <c r="X62" s="12">
        <f t="shared" si="16"/>
        <v>1.54241928572064</v>
      </c>
      <c r="Y62" s="12">
        <f t="shared" si="16"/>
        <v>1.56259418762045</v>
      </c>
      <c r="Z62" s="12">
        <f t="shared" si="16"/>
        <v>1.57940660587028</v>
      </c>
      <c r="AA62" s="12">
        <f t="shared" si="16"/>
        <v>1.59381725008443</v>
      </c>
      <c r="AB62" s="12">
        <f t="shared" si="16"/>
        <v>1.60534576545574</v>
      </c>
      <c r="AC62" s="12">
        <f t="shared" si="16"/>
        <v>1.61543321640564</v>
      </c>
      <c r="AD62" s="12">
        <f t="shared" si="16"/>
        <v>1.62455995774127</v>
      </c>
      <c r="AE62" s="12">
        <f t="shared" si="16"/>
        <v>1.63224563465548</v>
      </c>
      <c r="AF62" s="12">
        <f t="shared" si="16"/>
        <v>1.63897060195541</v>
      </c>
      <c r="AG62" s="12">
        <f t="shared" si="16"/>
        <v>1.64473485964107</v>
      </c>
      <c r="AH62" s="12">
        <f t="shared" si="16"/>
        <v>1.65001876251959</v>
      </c>
      <c r="AI62" s="12">
        <f t="shared" si="16"/>
        <v>1.65482231059097</v>
      </c>
      <c r="AJ62" s="12">
        <f t="shared" si="16"/>
        <v>1.65866514904808</v>
      </c>
      <c r="AK62" s="12">
        <f t="shared" si="16"/>
        <v>1.66250798750518</v>
      </c>
      <c r="AL62" s="12">
        <f t="shared" si="16"/>
        <v>1.66587047115515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3"/>
    </row>
    <row r="66" s="1" customFormat="1" spans="19:21">
      <c r="S66" s="2" t="s">
        <v>10</v>
      </c>
      <c r="T66" s="3"/>
      <c r="U66" s="2"/>
    </row>
    <row r="67" s="1" customFormat="1" spans="19:21">
      <c r="S67" s="2" t="s">
        <v>12</v>
      </c>
      <c r="T67" s="3"/>
      <c r="U67" s="2"/>
    </row>
    <row r="68" s="1" customFormat="1" spans="19:22">
      <c r="S68" s="2" t="s">
        <v>14</v>
      </c>
      <c r="T68" s="3"/>
      <c r="U68" s="2"/>
      <c r="V68" s="7"/>
    </row>
    <row r="69" s="1" customFormat="1" spans="19:22">
      <c r="S69" s="2" t="s">
        <v>16</v>
      </c>
      <c r="T69" s="3"/>
      <c r="U69" s="2"/>
      <c r="V69" s="7"/>
    </row>
    <row r="70" s="1" customFormat="1" spans="19:21">
      <c r="S70" s="2" t="s">
        <v>18</v>
      </c>
      <c r="T70" s="3"/>
      <c r="U70" s="2"/>
    </row>
    <row r="71" s="1" customFormat="1" spans="19:21">
      <c r="S71" s="2" t="s">
        <v>20</v>
      </c>
      <c r="T71" s="3"/>
      <c r="U71" s="2"/>
    </row>
    <row r="72" s="1" customFormat="1" spans="19:21">
      <c r="S72" s="2" t="s">
        <v>21</v>
      </c>
      <c r="T72" s="3"/>
      <c r="U72" s="2"/>
    </row>
    <row r="73" s="1" customFormat="1" spans="19:21">
      <c r="S73" s="2" t="s">
        <v>22</v>
      </c>
      <c r="T73" s="3"/>
      <c r="U73" s="2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1">
      <c r="S77" s="2" t="s">
        <v>28</v>
      </c>
      <c r="T77" s="3"/>
      <c r="U77" s="2"/>
    </row>
    <row r="78" s="1" customFormat="1" spans="19:22">
      <c r="S78" s="2" t="s">
        <v>29</v>
      </c>
      <c r="T78" s="3"/>
      <c r="U78" s="2"/>
      <c r="V78" s="7"/>
    </row>
    <row r="79" s="1" customFormat="1" spans="19:22">
      <c r="S79" s="2" t="s">
        <v>31</v>
      </c>
      <c r="T79" s="3"/>
      <c r="U79" s="2"/>
      <c r="V79" s="10"/>
    </row>
    <row r="80" s="1" customFormat="1" spans="19:21">
      <c r="S80" s="2" t="s">
        <v>39</v>
      </c>
      <c r="T80" s="3"/>
      <c r="U80" s="2"/>
    </row>
    <row r="81" s="1" customFormat="1" spans="19:21">
      <c r="S81" s="2" t="s">
        <v>40</v>
      </c>
      <c r="T81" s="3"/>
      <c r="U81" s="2"/>
    </row>
    <row r="82" s="1" customFormat="1" spans="19:21">
      <c r="S82" s="2" t="s">
        <v>42</v>
      </c>
      <c r="T82" s="3"/>
      <c r="U82" s="2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2">
      <c r="S85" s="2" t="s">
        <v>49</v>
      </c>
      <c r="T85" s="3"/>
      <c r="U85" s="2"/>
      <c r="V85" s="7"/>
    </row>
    <row r="86" s="1" customFormat="1" spans="19:22">
      <c r="S86" s="2" t="s">
        <v>51</v>
      </c>
      <c r="T86" s="3"/>
      <c r="U86" s="2"/>
      <c r="V86" s="12"/>
    </row>
    <row r="87" s="1" customFormat="1" spans="19:21">
      <c r="S87" s="2" t="s">
        <v>52</v>
      </c>
      <c r="T87" s="3"/>
      <c r="U87" s="2"/>
    </row>
    <row r="88" s="1" customFormat="1" spans="19:22">
      <c r="S88" s="2" t="s">
        <v>53</v>
      </c>
      <c r="T88" s="3"/>
      <c r="U88" s="2"/>
      <c r="V88" s="13"/>
    </row>
    <row r="89" s="1" customFormat="1" spans="19:22">
      <c r="S89" s="2" t="s">
        <v>56</v>
      </c>
      <c r="T89" s="3"/>
      <c r="U89" s="2"/>
      <c r="V89" s="13"/>
    </row>
  </sheetData>
  <sortState ref="S65:V89">
    <sortCondition ref="T65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70" zoomScaleNormal="70" topLeftCell="E3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4</v>
      </c>
      <c r="M7" s="3">
        <v>3</v>
      </c>
      <c r="N7" s="3">
        <v>4</v>
      </c>
      <c r="O7" s="3">
        <f t="shared" ref="O7:O31" si="0">SUM(L7:N7)</f>
        <v>11</v>
      </c>
      <c r="P7" s="3">
        <f t="shared" ref="P7:P31" si="1">AVERAGE(L7:N7)</f>
        <v>3.66666666666667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3</v>
      </c>
      <c r="M8" s="3">
        <v>4</v>
      </c>
      <c r="N8" s="3">
        <v>4</v>
      </c>
      <c r="O8" s="3">
        <f t="shared" si="0"/>
        <v>11</v>
      </c>
      <c r="P8" s="3">
        <f t="shared" si="1"/>
        <v>3.66666666666667</v>
      </c>
      <c r="S8" s="2" t="s">
        <v>11</v>
      </c>
      <c r="T8" s="3">
        <f t="shared" ref="T8:T12" si="2">O7</f>
        <v>11</v>
      </c>
      <c r="U8" s="3">
        <f t="shared" ref="U8:U12" si="3">O12</f>
        <v>13</v>
      </c>
      <c r="V8" s="3">
        <f t="shared" ref="V8:V12" si="4">O17</f>
        <v>11</v>
      </c>
      <c r="W8" s="3">
        <f t="shared" ref="W8:W12" si="5">O22</f>
        <v>12</v>
      </c>
      <c r="X8" s="3">
        <f t="shared" ref="X8:X12" si="6">O27</f>
        <v>11</v>
      </c>
      <c r="Y8" s="3">
        <f t="shared" ref="Y8:Y12" si="7">SUM(T8:X8)</f>
        <v>58</v>
      </c>
      <c r="Z8" s="5">
        <f t="shared" ref="Z8:Z12" si="8">Y8/15</f>
        <v>3.86666666666667</v>
      </c>
    </row>
    <row r="9" s="1" customFormat="1" spans="11:26">
      <c r="K9" s="2" t="s">
        <v>12</v>
      </c>
      <c r="L9" s="3">
        <v>5</v>
      </c>
      <c r="M9" s="3">
        <v>5</v>
      </c>
      <c r="N9" s="3">
        <v>3</v>
      </c>
      <c r="O9" s="3">
        <f t="shared" si="0"/>
        <v>13</v>
      </c>
      <c r="P9" s="3">
        <f t="shared" si="1"/>
        <v>4.33333333333333</v>
      </c>
      <c r="S9" s="2" t="s">
        <v>13</v>
      </c>
      <c r="T9" s="3">
        <f t="shared" si="2"/>
        <v>11</v>
      </c>
      <c r="U9" s="3">
        <f t="shared" si="3"/>
        <v>13</v>
      </c>
      <c r="V9" s="3">
        <f t="shared" si="4"/>
        <v>12</v>
      </c>
      <c r="W9" s="3">
        <f t="shared" si="5"/>
        <v>13</v>
      </c>
      <c r="X9" s="3">
        <f t="shared" si="6"/>
        <v>12</v>
      </c>
      <c r="Y9" s="3">
        <f t="shared" si="7"/>
        <v>61</v>
      </c>
      <c r="Z9" s="5">
        <f t="shared" si="8"/>
        <v>4.06666666666667</v>
      </c>
    </row>
    <row r="10" s="1" customFormat="1" spans="11:26">
      <c r="K10" s="2" t="s">
        <v>14</v>
      </c>
      <c r="L10" s="3">
        <v>6</v>
      </c>
      <c r="M10" s="3">
        <v>4</v>
      </c>
      <c r="N10" s="3">
        <v>3</v>
      </c>
      <c r="O10" s="3">
        <f t="shared" si="0"/>
        <v>13</v>
      </c>
      <c r="P10" s="3">
        <f t="shared" si="1"/>
        <v>4.33333333333333</v>
      </c>
      <c r="S10" s="2" t="s">
        <v>15</v>
      </c>
      <c r="T10" s="3">
        <f t="shared" si="2"/>
        <v>13</v>
      </c>
      <c r="U10" s="3">
        <f t="shared" si="3"/>
        <v>12</v>
      </c>
      <c r="V10" s="3">
        <f t="shared" si="4"/>
        <v>13</v>
      </c>
      <c r="W10" s="3">
        <f t="shared" si="5"/>
        <v>13</v>
      </c>
      <c r="X10" s="3">
        <f t="shared" si="6"/>
        <v>20</v>
      </c>
      <c r="Y10" s="3">
        <f t="shared" si="7"/>
        <v>71</v>
      </c>
      <c r="Z10" s="5">
        <f t="shared" si="8"/>
        <v>4.73333333333333</v>
      </c>
    </row>
    <row r="11" s="1" customFormat="1" spans="11:26">
      <c r="K11" s="2" t="s">
        <v>16</v>
      </c>
      <c r="L11" s="3">
        <v>3</v>
      </c>
      <c r="M11" s="3">
        <v>4</v>
      </c>
      <c r="N11" s="3">
        <v>5</v>
      </c>
      <c r="O11" s="3">
        <f t="shared" si="0"/>
        <v>12</v>
      </c>
      <c r="P11" s="3">
        <f t="shared" si="1"/>
        <v>4</v>
      </c>
      <c r="S11" s="2" t="s">
        <v>17</v>
      </c>
      <c r="T11" s="3">
        <f t="shared" si="2"/>
        <v>13</v>
      </c>
      <c r="U11" s="3">
        <f t="shared" si="3"/>
        <v>13</v>
      </c>
      <c r="V11" s="3">
        <f t="shared" si="4"/>
        <v>23</v>
      </c>
      <c r="W11" s="3">
        <f t="shared" si="5"/>
        <v>17</v>
      </c>
      <c r="X11" s="3">
        <f t="shared" si="6"/>
        <v>15</v>
      </c>
      <c r="Y11" s="3">
        <f t="shared" si="7"/>
        <v>81</v>
      </c>
      <c r="Z11" s="5">
        <f t="shared" si="8"/>
        <v>5.4</v>
      </c>
    </row>
    <row r="12" s="1" customFormat="1" spans="11:26">
      <c r="K12" s="2" t="s">
        <v>18</v>
      </c>
      <c r="L12" s="3">
        <v>4</v>
      </c>
      <c r="M12" s="3">
        <v>4</v>
      </c>
      <c r="N12" s="3">
        <v>5</v>
      </c>
      <c r="O12" s="3">
        <f t="shared" si="0"/>
        <v>13</v>
      </c>
      <c r="P12" s="3">
        <f t="shared" si="1"/>
        <v>4.33333333333333</v>
      </c>
      <c r="S12" s="2" t="s">
        <v>19</v>
      </c>
      <c r="T12" s="3">
        <f t="shared" si="2"/>
        <v>12</v>
      </c>
      <c r="U12" s="3">
        <f t="shared" si="3"/>
        <v>13</v>
      </c>
      <c r="V12" s="3">
        <f t="shared" si="4"/>
        <v>21</v>
      </c>
      <c r="W12" s="3">
        <f t="shared" si="5"/>
        <v>13</v>
      </c>
      <c r="X12" s="3">
        <f t="shared" si="6"/>
        <v>14</v>
      </c>
      <c r="Y12" s="3">
        <f t="shared" si="7"/>
        <v>73</v>
      </c>
      <c r="Z12" s="5">
        <f t="shared" si="8"/>
        <v>4.86666666666667</v>
      </c>
    </row>
    <row r="13" s="1" customFormat="1" spans="11:26">
      <c r="K13" s="2" t="s">
        <v>20</v>
      </c>
      <c r="L13" s="3">
        <v>4</v>
      </c>
      <c r="M13" s="3">
        <v>4</v>
      </c>
      <c r="N13" s="3">
        <v>5</v>
      </c>
      <c r="O13" s="3">
        <f t="shared" si="0"/>
        <v>13</v>
      </c>
      <c r="P13" s="3">
        <f t="shared" si="1"/>
        <v>4.33333333333333</v>
      </c>
      <c r="S13" s="2" t="s">
        <v>2</v>
      </c>
      <c r="T13" s="3">
        <f t="shared" ref="T13:Y13" si="9">SUM(T8:T12)</f>
        <v>60</v>
      </c>
      <c r="U13" s="3">
        <f t="shared" si="9"/>
        <v>64</v>
      </c>
      <c r="V13" s="3">
        <f t="shared" si="9"/>
        <v>80</v>
      </c>
      <c r="W13" s="3">
        <f t="shared" si="9"/>
        <v>68</v>
      </c>
      <c r="X13" s="3">
        <f t="shared" si="9"/>
        <v>72</v>
      </c>
      <c r="Y13" s="3">
        <f t="shared" si="9"/>
        <v>344</v>
      </c>
      <c r="Z13" s="2"/>
    </row>
    <row r="14" s="1" customFormat="1" spans="11:26">
      <c r="K14" s="2" t="s">
        <v>21</v>
      </c>
      <c r="L14" s="3">
        <v>4</v>
      </c>
      <c r="M14" s="3">
        <v>4</v>
      </c>
      <c r="N14" s="3">
        <v>4</v>
      </c>
      <c r="O14" s="3">
        <f t="shared" si="0"/>
        <v>12</v>
      </c>
      <c r="P14" s="3">
        <f t="shared" si="1"/>
        <v>4</v>
      </c>
      <c r="S14" s="2" t="s">
        <v>3</v>
      </c>
      <c r="T14" s="5">
        <f t="shared" ref="T14:X14" si="10">T13/15</f>
        <v>4</v>
      </c>
      <c r="U14" s="5">
        <f t="shared" si="10"/>
        <v>4.26666666666667</v>
      </c>
      <c r="V14" s="5">
        <f t="shared" si="10"/>
        <v>5.33333333333333</v>
      </c>
      <c r="W14" s="5">
        <f t="shared" si="10"/>
        <v>4.53333333333333</v>
      </c>
      <c r="X14" s="5">
        <f t="shared" si="10"/>
        <v>4.8</v>
      </c>
      <c r="Y14" s="2"/>
      <c r="Z14" s="2"/>
    </row>
    <row r="15" s="1" customFormat="1" spans="11:16">
      <c r="K15" s="2" t="s">
        <v>22</v>
      </c>
      <c r="L15" s="3">
        <v>4</v>
      </c>
      <c r="M15" s="3">
        <v>4</v>
      </c>
      <c r="N15" s="3">
        <v>5</v>
      </c>
      <c r="O15" s="3">
        <f t="shared" si="0"/>
        <v>13</v>
      </c>
      <c r="P15" s="3">
        <f t="shared" si="1"/>
        <v>4.33333333333333</v>
      </c>
    </row>
    <row r="16" s="1" customFormat="1" spans="11:16">
      <c r="K16" s="2" t="s">
        <v>23</v>
      </c>
      <c r="L16" s="3">
        <v>4</v>
      </c>
      <c r="M16" s="3">
        <v>5</v>
      </c>
      <c r="N16" s="3">
        <v>4</v>
      </c>
      <c r="O16" s="3">
        <f t="shared" si="0"/>
        <v>13</v>
      </c>
      <c r="P16" s="3">
        <f t="shared" si="1"/>
        <v>4.33333333333333</v>
      </c>
    </row>
    <row r="17" s="1" customFormat="1" spans="11:20">
      <c r="K17" s="2" t="s">
        <v>24</v>
      </c>
      <c r="L17" s="3">
        <v>4</v>
      </c>
      <c r="M17" s="3">
        <v>4</v>
      </c>
      <c r="N17" s="3">
        <v>3</v>
      </c>
      <c r="O17" s="3">
        <f t="shared" si="0"/>
        <v>11</v>
      </c>
      <c r="P17" s="3">
        <f t="shared" si="1"/>
        <v>3.66666666666667</v>
      </c>
      <c r="S17" s="6" t="s">
        <v>25</v>
      </c>
      <c r="T17" s="7">
        <f>O32^2/(5*5*3)</f>
        <v>1577.81333333333</v>
      </c>
    </row>
    <row r="18" s="1" customFormat="1" spans="11:20">
      <c r="K18" s="2" t="s">
        <v>26</v>
      </c>
      <c r="L18" s="3">
        <v>4</v>
      </c>
      <c r="M18" s="3">
        <v>4</v>
      </c>
      <c r="N18" s="3">
        <v>4</v>
      </c>
      <c r="O18" s="3">
        <f t="shared" si="0"/>
        <v>12</v>
      </c>
      <c r="P18" s="3">
        <f t="shared" si="1"/>
        <v>4</v>
      </c>
      <c r="S18" s="6" t="s">
        <v>27</v>
      </c>
      <c r="T18" s="7">
        <f>SUMSQ(L7:N31)-T17</f>
        <v>108.186666666667</v>
      </c>
    </row>
    <row r="19" s="1" customFormat="1" spans="11:16">
      <c r="K19" s="2" t="s">
        <v>28</v>
      </c>
      <c r="L19" s="3">
        <v>4</v>
      </c>
      <c r="M19" s="3">
        <v>4</v>
      </c>
      <c r="N19" s="3">
        <v>5</v>
      </c>
      <c r="O19" s="3">
        <f t="shared" si="0"/>
        <v>13</v>
      </c>
      <c r="P19" s="3">
        <f t="shared" si="1"/>
        <v>4.33333333333333</v>
      </c>
    </row>
    <row r="20" s="1" customFormat="1" spans="11:19">
      <c r="K20" s="2" t="s">
        <v>29</v>
      </c>
      <c r="L20" s="3">
        <v>7</v>
      </c>
      <c r="M20" s="3">
        <v>8</v>
      </c>
      <c r="N20" s="3">
        <v>8</v>
      </c>
      <c r="O20" s="3">
        <f t="shared" si="0"/>
        <v>23</v>
      </c>
      <c r="P20" s="3">
        <f t="shared" si="1"/>
        <v>7.66666666666667</v>
      </c>
      <c r="S20" s="8" t="s">
        <v>30</v>
      </c>
    </row>
    <row r="21" s="1" customFormat="1" spans="11:26">
      <c r="K21" s="2" t="s">
        <v>31</v>
      </c>
      <c r="L21" s="3">
        <v>7</v>
      </c>
      <c r="M21" s="3">
        <v>7</v>
      </c>
      <c r="N21" s="3">
        <v>7</v>
      </c>
      <c r="O21" s="3">
        <f t="shared" si="0"/>
        <v>21</v>
      </c>
      <c r="P21" s="3">
        <f t="shared" si="1"/>
        <v>7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4</v>
      </c>
      <c r="M22" s="3">
        <v>4</v>
      </c>
      <c r="N22" s="3">
        <v>4</v>
      </c>
      <c r="O22" s="3">
        <f t="shared" si="0"/>
        <v>12</v>
      </c>
      <c r="P22" s="3">
        <f t="shared" si="1"/>
        <v>4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4</v>
      </c>
      <c r="M23" s="3">
        <v>4</v>
      </c>
      <c r="N23" s="3">
        <v>5</v>
      </c>
      <c r="O23" s="3">
        <f t="shared" si="0"/>
        <v>13</v>
      </c>
      <c r="P23" s="3">
        <f t="shared" si="1"/>
        <v>4.33333333333333</v>
      </c>
      <c r="S23" s="2" t="s">
        <v>1</v>
      </c>
      <c r="T23" s="2">
        <f>3-1</f>
        <v>2</v>
      </c>
      <c r="U23" s="5">
        <f>(SUMSQ(L32:N32)/25)-T17</f>
        <v>2.1066666666668</v>
      </c>
      <c r="V23" s="5">
        <f t="shared" ref="V23:V27" si="11">U23/T23</f>
        <v>1.0533333333334</v>
      </c>
      <c r="W23" s="5">
        <f t="shared" ref="W23:W26" si="12">V23/$V$27</f>
        <v>1.95262615859951</v>
      </c>
      <c r="X23" s="5">
        <v>3.1907273359285</v>
      </c>
      <c r="Y23" s="5">
        <v>5.07666380708612</v>
      </c>
      <c r="Z23" s="2" t="s">
        <v>41</v>
      </c>
    </row>
    <row r="24" s="1" customFormat="1" spans="11:26">
      <c r="K24" s="2" t="s">
        <v>42</v>
      </c>
      <c r="L24" s="3">
        <v>3</v>
      </c>
      <c r="M24" s="3">
        <v>6</v>
      </c>
      <c r="N24" s="3">
        <v>4</v>
      </c>
      <c r="O24" s="3">
        <f t="shared" si="0"/>
        <v>13</v>
      </c>
      <c r="P24" s="3">
        <f t="shared" si="1"/>
        <v>4.33333333333333</v>
      </c>
      <c r="S24" s="2" t="s">
        <v>43</v>
      </c>
      <c r="T24" s="2">
        <f>5-1</f>
        <v>4</v>
      </c>
      <c r="U24" s="5">
        <f>(SUMSQ(T13:X13)/15)-T17</f>
        <v>15.7866666666666</v>
      </c>
      <c r="V24" s="5">
        <f t="shared" si="11"/>
        <v>3.94666666666666</v>
      </c>
      <c r="W24" s="5">
        <f t="shared" si="12"/>
        <v>7.31616889804328</v>
      </c>
      <c r="X24" s="5">
        <v>2.56524050847904</v>
      </c>
      <c r="Y24" s="5">
        <v>3.73741724260353</v>
      </c>
      <c r="Z24" s="2" t="s">
        <v>46</v>
      </c>
    </row>
    <row r="25" s="1" customFormat="1" spans="11:26">
      <c r="K25" s="2" t="s">
        <v>44</v>
      </c>
      <c r="L25" s="3">
        <v>6</v>
      </c>
      <c r="M25" s="3">
        <v>5</v>
      </c>
      <c r="N25" s="3">
        <v>6</v>
      </c>
      <c r="O25" s="3">
        <f t="shared" si="0"/>
        <v>17</v>
      </c>
      <c r="P25" s="3">
        <f t="shared" si="1"/>
        <v>5.66666666666667</v>
      </c>
      <c r="S25" s="2" t="s">
        <v>45</v>
      </c>
      <c r="T25" s="2">
        <f>5-1</f>
        <v>4</v>
      </c>
      <c r="U25" s="5">
        <f>(SUMSQ(Y8:Y12)/15)-T17</f>
        <v>23.2533333333333</v>
      </c>
      <c r="V25" s="5">
        <f t="shared" si="11"/>
        <v>5.81333333333333</v>
      </c>
      <c r="W25" s="5">
        <f t="shared" si="12"/>
        <v>10.7765190525232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3</v>
      </c>
      <c r="M26" s="3">
        <v>5</v>
      </c>
      <c r="N26" s="3">
        <v>5</v>
      </c>
      <c r="O26" s="3">
        <f t="shared" si="0"/>
        <v>13</v>
      </c>
      <c r="P26" s="3">
        <f t="shared" si="1"/>
        <v>4.33333333333333</v>
      </c>
      <c r="S26" s="2" t="s">
        <v>48</v>
      </c>
      <c r="T26" s="2">
        <f>(5-1)*(5-1)</f>
        <v>16</v>
      </c>
      <c r="U26" s="5">
        <f>(SUMSQ(T8:X12)/3)-T17-U24-U25</f>
        <v>41.1466666666668</v>
      </c>
      <c r="V26" s="5">
        <f t="shared" si="11"/>
        <v>2.57166666666667</v>
      </c>
      <c r="W26" s="5">
        <f t="shared" si="12"/>
        <v>4.76725025746656</v>
      </c>
      <c r="X26" s="5">
        <v>1.85916701285117</v>
      </c>
      <c r="Y26" s="5">
        <v>2.39851571226643</v>
      </c>
      <c r="Z26" s="2" t="s">
        <v>46</v>
      </c>
    </row>
    <row r="27" s="1" customFormat="1" spans="11:26">
      <c r="K27" s="2" t="s">
        <v>49</v>
      </c>
      <c r="L27" s="3">
        <v>3</v>
      </c>
      <c r="M27" s="3">
        <v>4</v>
      </c>
      <c r="N27" s="3">
        <v>4</v>
      </c>
      <c r="O27" s="3">
        <f t="shared" si="0"/>
        <v>11</v>
      </c>
      <c r="P27" s="3">
        <f t="shared" si="1"/>
        <v>3.66666666666667</v>
      </c>
      <c r="S27" s="2" t="s">
        <v>50</v>
      </c>
      <c r="T27" s="2">
        <f>((5*5)-1)*(3-1)</f>
        <v>48</v>
      </c>
      <c r="U27" s="5">
        <f>T18-U23-U24-U25-U26</f>
        <v>25.8933333333332</v>
      </c>
      <c r="V27" s="5">
        <f t="shared" si="11"/>
        <v>0.539444444444442</v>
      </c>
      <c r="W27" s="5"/>
      <c r="X27" s="5"/>
      <c r="Y27" s="5"/>
      <c r="Z27" s="4"/>
    </row>
    <row r="28" s="1" customFormat="1" spans="11:26">
      <c r="K28" s="2" t="s">
        <v>51</v>
      </c>
      <c r="L28" s="3">
        <v>3</v>
      </c>
      <c r="M28" s="3">
        <v>4</v>
      </c>
      <c r="N28" s="3">
        <v>5</v>
      </c>
      <c r="O28" s="3">
        <f t="shared" si="0"/>
        <v>12</v>
      </c>
      <c r="P28" s="3">
        <f t="shared" si="1"/>
        <v>4</v>
      </c>
      <c r="S28" s="2" t="s">
        <v>2</v>
      </c>
      <c r="T28" s="2">
        <f>(5*5*3)-1</f>
        <v>74</v>
      </c>
      <c r="U28" s="5">
        <f>T18</f>
        <v>108.186666666667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7</v>
      </c>
      <c r="M29" s="3">
        <v>6</v>
      </c>
      <c r="N29" s="3">
        <v>7</v>
      </c>
      <c r="O29" s="3">
        <f t="shared" si="0"/>
        <v>20</v>
      </c>
      <c r="P29" s="3">
        <f t="shared" si="1"/>
        <v>6.66666666666667</v>
      </c>
    </row>
    <row r="30" s="1" customFormat="1" spans="11:27">
      <c r="K30" s="2" t="s">
        <v>53</v>
      </c>
      <c r="L30" s="3">
        <v>5</v>
      </c>
      <c r="M30" s="3">
        <v>5</v>
      </c>
      <c r="N30" s="3">
        <v>5</v>
      </c>
      <c r="O30" s="3">
        <f t="shared" si="0"/>
        <v>15</v>
      </c>
      <c r="P30" s="3">
        <f t="shared" si="1"/>
        <v>5</v>
      </c>
      <c r="Y30" s="8" t="s">
        <v>54</v>
      </c>
      <c r="Z30" s="10">
        <f>(SQRT(V27)/P32)*100</f>
        <v>16.0131282968973</v>
      </c>
      <c r="AA30" s="1" t="s">
        <v>55</v>
      </c>
    </row>
    <row r="31" s="1" customFormat="1" spans="11:19">
      <c r="K31" s="2" t="s">
        <v>56</v>
      </c>
      <c r="L31" s="3">
        <v>4</v>
      </c>
      <c r="M31" s="3">
        <v>5</v>
      </c>
      <c r="N31" s="3">
        <v>5</v>
      </c>
      <c r="O31" s="3">
        <f t="shared" si="0"/>
        <v>14</v>
      </c>
      <c r="P31" s="3">
        <f t="shared" si="1"/>
        <v>4.66666666666667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109</v>
      </c>
      <c r="M32" s="3">
        <f t="shared" si="13"/>
        <v>116</v>
      </c>
      <c r="N32" s="3">
        <f t="shared" si="13"/>
        <v>119</v>
      </c>
      <c r="O32" s="3">
        <f t="shared" si="13"/>
        <v>344</v>
      </c>
      <c r="P32" s="4">
        <f>AVERAGE(P7:P31)</f>
        <v>4.58666666666667</v>
      </c>
      <c r="S32" s="6" t="s">
        <v>58</v>
      </c>
      <c r="T32" s="10">
        <f>SQRT(V27/15)</f>
        <v>0.18963903333165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0.539143771761882</v>
      </c>
      <c r="U35" s="10">
        <f t="shared" si="14"/>
        <v>0.567210348694966</v>
      </c>
      <c r="V35" s="10">
        <f t="shared" si="14"/>
        <v>0.585415695894805</v>
      </c>
      <c r="W35" s="10">
        <f t="shared" si="14"/>
        <v>0.59869042822802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1">
      <c r="S40" s="2" t="s">
        <v>7</v>
      </c>
      <c r="T40" s="5"/>
      <c r="U40" s="2"/>
    </row>
    <row r="41" s="1" customFormat="1" spans="19:22">
      <c r="S41" s="2" t="s">
        <v>8</v>
      </c>
      <c r="T41" s="5"/>
      <c r="U41" s="2"/>
      <c r="V41" s="7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0.18963903333165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0.539143771761882</v>
      </c>
      <c r="U49" s="10">
        <f t="shared" si="15"/>
        <v>0.567210348694966</v>
      </c>
      <c r="V49" s="10">
        <f t="shared" si="15"/>
        <v>0.585415695894805</v>
      </c>
      <c r="W49" s="10">
        <f t="shared" si="15"/>
        <v>0.59869042822802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0.424045769716919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1.2055621233052</v>
      </c>
      <c r="U62" s="12">
        <f t="shared" si="16"/>
        <v>1.2683208972233</v>
      </c>
      <c r="V62" s="12">
        <f t="shared" si="16"/>
        <v>1.30902929111613</v>
      </c>
      <c r="W62" s="12">
        <f t="shared" si="16"/>
        <v>1.33871249499631</v>
      </c>
      <c r="X62" s="12">
        <f t="shared" si="16"/>
        <v>1.36161096656103</v>
      </c>
      <c r="Y62" s="12">
        <f t="shared" si="16"/>
        <v>1.37942088888914</v>
      </c>
      <c r="Z62" s="12">
        <f t="shared" si="16"/>
        <v>1.39426249082923</v>
      </c>
      <c r="AA62" s="12">
        <f t="shared" si="16"/>
        <v>1.40698386392074</v>
      </c>
      <c r="AB62" s="12">
        <f t="shared" si="16"/>
        <v>1.41716096239394</v>
      </c>
      <c r="AC62" s="12">
        <f t="shared" si="16"/>
        <v>1.426065923558</v>
      </c>
      <c r="AD62" s="12">
        <f t="shared" si="16"/>
        <v>1.43412279318262</v>
      </c>
      <c r="AE62" s="12">
        <f t="shared" si="16"/>
        <v>1.44090752549809</v>
      </c>
      <c r="AF62" s="12">
        <f t="shared" si="16"/>
        <v>1.44684416627413</v>
      </c>
      <c r="AG62" s="12">
        <f t="shared" si="16"/>
        <v>1.45193271551073</v>
      </c>
      <c r="AH62" s="12">
        <f t="shared" si="16"/>
        <v>1.45659721897762</v>
      </c>
      <c r="AI62" s="12">
        <f t="shared" si="16"/>
        <v>1.46083767667478</v>
      </c>
      <c r="AJ62" s="12">
        <f t="shared" si="16"/>
        <v>1.46423004283252</v>
      </c>
      <c r="AK62" s="12">
        <f t="shared" si="16"/>
        <v>1.46762240899025</v>
      </c>
      <c r="AL62" s="12">
        <f t="shared" si="16"/>
        <v>1.47059072937827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0"/>
    </row>
    <row r="66" s="1" customFormat="1" spans="19:22">
      <c r="S66" s="2" t="s">
        <v>10</v>
      </c>
      <c r="T66" s="3"/>
      <c r="U66" s="2"/>
      <c r="V66" s="7"/>
    </row>
    <row r="67" s="1" customFormat="1" spans="19:21">
      <c r="S67" s="2" t="s">
        <v>12</v>
      </c>
      <c r="T67" s="3"/>
      <c r="U67" s="2"/>
    </row>
    <row r="68" s="1" customFormat="1" spans="19:21">
      <c r="S68" s="2" t="s">
        <v>14</v>
      </c>
      <c r="T68" s="3"/>
      <c r="U68" s="2"/>
    </row>
    <row r="69" s="1" customFormat="1" spans="19:21">
      <c r="S69" s="2" t="s">
        <v>16</v>
      </c>
      <c r="T69" s="3"/>
      <c r="U69" s="2"/>
    </row>
    <row r="70" s="1" customFormat="1" spans="19:21">
      <c r="S70" s="2" t="s">
        <v>18</v>
      </c>
      <c r="T70" s="3"/>
      <c r="U70" s="2"/>
    </row>
    <row r="71" s="1" customFormat="1" spans="19:21">
      <c r="S71" s="2" t="s">
        <v>20</v>
      </c>
      <c r="T71" s="3"/>
      <c r="U71" s="2"/>
    </row>
    <row r="72" s="1" customFormat="1" spans="19:21">
      <c r="S72" s="2" t="s">
        <v>21</v>
      </c>
      <c r="T72" s="3"/>
      <c r="U72" s="2"/>
    </row>
    <row r="73" s="1" customFormat="1" spans="19:21">
      <c r="S73" s="2" t="s">
        <v>22</v>
      </c>
      <c r="T73" s="3"/>
      <c r="U73" s="2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2">
      <c r="S77" s="2" t="s">
        <v>28</v>
      </c>
      <c r="T77" s="3"/>
      <c r="U77" s="2"/>
      <c r="V77" s="13"/>
    </row>
    <row r="78" s="1" customFormat="1" spans="19:21">
      <c r="S78" s="2" t="s">
        <v>29</v>
      </c>
      <c r="T78" s="3"/>
      <c r="U78" s="2"/>
    </row>
    <row r="79" s="1" customFormat="1" spans="19:21">
      <c r="S79" s="2" t="s">
        <v>31</v>
      </c>
      <c r="T79" s="3"/>
      <c r="U79" s="2"/>
    </row>
    <row r="80" s="1" customFormat="1" spans="19:21">
      <c r="S80" s="2" t="s">
        <v>39</v>
      </c>
      <c r="T80" s="3"/>
      <c r="U80" s="2"/>
    </row>
    <row r="81" s="1" customFormat="1" spans="19:21">
      <c r="S81" s="2" t="s">
        <v>40</v>
      </c>
      <c r="T81" s="3"/>
      <c r="U81" s="2"/>
    </row>
    <row r="82" s="1" customFormat="1" spans="19:22">
      <c r="S82" s="2" t="s">
        <v>42</v>
      </c>
      <c r="T82" s="3"/>
      <c r="U82" s="2"/>
      <c r="V82" s="13"/>
    </row>
    <row r="83" s="1" customFormat="1" spans="19:21">
      <c r="S83" s="2" t="s">
        <v>44</v>
      </c>
      <c r="T83" s="3"/>
      <c r="U83" s="2"/>
    </row>
    <row r="84" s="1" customFormat="1" spans="19:22">
      <c r="S84" s="2" t="s">
        <v>47</v>
      </c>
      <c r="T84" s="3"/>
      <c r="U84" s="2"/>
      <c r="V84" s="7"/>
    </row>
    <row r="85" s="1" customFormat="1" spans="19:22">
      <c r="S85" s="2" t="s">
        <v>49</v>
      </c>
      <c r="T85" s="3"/>
      <c r="U85" s="2"/>
      <c r="V85" s="12"/>
    </row>
    <row r="86" s="1" customFormat="1" spans="19:21">
      <c r="S86" s="2" t="s">
        <v>51</v>
      </c>
      <c r="T86" s="3"/>
      <c r="U86" s="2"/>
    </row>
    <row r="87" s="1" customFormat="1" spans="19:21">
      <c r="S87" s="2" t="s">
        <v>52</v>
      </c>
      <c r="T87" s="3"/>
      <c r="U87" s="2"/>
    </row>
    <row r="88" s="1" customFormat="1" spans="19:22">
      <c r="S88" s="2" t="s">
        <v>53</v>
      </c>
      <c r="T88" s="3"/>
      <c r="U88" s="2"/>
      <c r="V88" s="13"/>
    </row>
    <row r="89" s="1" customFormat="1" spans="19:21">
      <c r="S89" s="2" t="s">
        <v>56</v>
      </c>
      <c r="T89" s="3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5:AL89"/>
  <sheetViews>
    <sheetView zoomScale="80" zoomScaleNormal="80" topLeftCell="G6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ht="15.75" spans="8:16">
      <c r="H6" s="14"/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5</v>
      </c>
      <c r="M7" s="3">
        <v>4</v>
      </c>
      <c r="N7" s="3">
        <v>4</v>
      </c>
      <c r="O7" s="3">
        <f t="shared" ref="O7:O31" si="0">SUM(L7:N7)</f>
        <v>13</v>
      </c>
      <c r="P7" s="3">
        <f t="shared" ref="P7:P31" si="1">AVERAGE(L7:N7)</f>
        <v>4.33333333333333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4</v>
      </c>
      <c r="M8" s="3">
        <v>5</v>
      </c>
      <c r="N8" s="3">
        <v>4</v>
      </c>
      <c r="O8" s="3">
        <f t="shared" si="0"/>
        <v>13</v>
      </c>
      <c r="P8" s="3">
        <f t="shared" si="1"/>
        <v>4.33333333333333</v>
      </c>
      <c r="S8" s="2" t="s">
        <v>11</v>
      </c>
      <c r="T8" s="3">
        <f t="shared" ref="T8:T12" si="2">O7</f>
        <v>13</v>
      </c>
      <c r="U8" s="3">
        <f t="shared" ref="U8:U12" si="3">O12</f>
        <v>14</v>
      </c>
      <c r="V8" s="3">
        <f t="shared" ref="V8:V12" si="4">O17</f>
        <v>13</v>
      </c>
      <c r="W8" s="3">
        <f t="shared" ref="W8:W12" si="5">O22</f>
        <v>15</v>
      </c>
      <c r="X8" s="3">
        <f t="shared" ref="X8:X12" si="6">O27</f>
        <v>14</v>
      </c>
      <c r="Y8" s="3">
        <f t="shared" ref="Y8:Y12" si="7">SUM(T8:X8)</f>
        <v>69</v>
      </c>
      <c r="Z8" s="5">
        <f t="shared" ref="Z8:Z12" si="8">Y8/15</f>
        <v>4.6</v>
      </c>
    </row>
    <row r="9" s="1" customFormat="1" spans="11:26">
      <c r="K9" s="2" t="s">
        <v>12</v>
      </c>
      <c r="L9" s="3">
        <v>6</v>
      </c>
      <c r="M9" s="3">
        <v>5</v>
      </c>
      <c r="N9" s="3">
        <v>4</v>
      </c>
      <c r="O9" s="3">
        <f t="shared" si="0"/>
        <v>15</v>
      </c>
      <c r="P9" s="3">
        <f t="shared" si="1"/>
        <v>5</v>
      </c>
      <c r="S9" s="2" t="s">
        <v>13</v>
      </c>
      <c r="T9" s="3">
        <f t="shared" si="2"/>
        <v>13</v>
      </c>
      <c r="U9" s="3">
        <f t="shared" si="3"/>
        <v>14</v>
      </c>
      <c r="V9" s="3">
        <f t="shared" si="4"/>
        <v>13</v>
      </c>
      <c r="W9" s="3">
        <f t="shared" si="5"/>
        <v>15</v>
      </c>
      <c r="X9" s="3">
        <f t="shared" si="6"/>
        <v>14</v>
      </c>
      <c r="Y9" s="3">
        <f t="shared" si="7"/>
        <v>69</v>
      </c>
      <c r="Z9" s="5">
        <f t="shared" si="8"/>
        <v>4.6</v>
      </c>
    </row>
    <row r="10" s="1" customFormat="1" spans="11:26">
      <c r="K10" s="2" t="s">
        <v>14</v>
      </c>
      <c r="L10" s="3">
        <v>6</v>
      </c>
      <c r="M10" s="3">
        <v>4</v>
      </c>
      <c r="N10" s="3">
        <v>4</v>
      </c>
      <c r="O10" s="3">
        <f t="shared" si="0"/>
        <v>14</v>
      </c>
      <c r="P10" s="3">
        <f t="shared" si="1"/>
        <v>4.66666666666667</v>
      </c>
      <c r="S10" s="2" t="s">
        <v>15</v>
      </c>
      <c r="T10" s="3">
        <f t="shared" si="2"/>
        <v>15</v>
      </c>
      <c r="U10" s="3">
        <f t="shared" si="3"/>
        <v>13</v>
      </c>
      <c r="V10" s="3">
        <f t="shared" si="4"/>
        <v>15</v>
      </c>
      <c r="W10" s="3">
        <f t="shared" si="5"/>
        <v>15</v>
      </c>
      <c r="X10" s="3">
        <f t="shared" si="6"/>
        <v>21</v>
      </c>
      <c r="Y10" s="3">
        <f t="shared" si="7"/>
        <v>79</v>
      </c>
      <c r="Z10" s="5">
        <f t="shared" si="8"/>
        <v>5.26666666666667</v>
      </c>
    </row>
    <row r="11" s="1" customFormat="1" spans="11:26">
      <c r="K11" s="2" t="s">
        <v>16</v>
      </c>
      <c r="L11" s="3">
        <v>4</v>
      </c>
      <c r="M11" s="3">
        <v>5</v>
      </c>
      <c r="N11" s="3">
        <v>5</v>
      </c>
      <c r="O11" s="3">
        <f t="shared" si="0"/>
        <v>14</v>
      </c>
      <c r="P11" s="3">
        <f t="shared" si="1"/>
        <v>4.66666666666667</v>
      </c>
      <c r="S11" s="2" t="s">
        <v>17</v>
      </c>
      <c r="T11" s="3">
        <f t="shared" si="2"/>
        <v>14</v>
      </c>
      <c r="U11" s="3">
        <f t="shared" si="3"/>
        <v>14</v>
      </c>
      <c r="V11" s="3">
        <f t="shared" si="4"/>
        <v>25</v>
      </c>
      <c r="W11" s="3">
        <f t="shared" si="5"/>
        <v>18</v>
      </c>
      <c r="X11" s="3">
        <f t="shared" si="6"/>
        <v>17</v>
      </c>
      <c r="Y11" s="3">
        <f t="shared" si="7"/>
        <v>88</v>
      </c>
      <c r="Z11" s="5">
        <f t="shared" si="8"/>
        <v>5.86666666666667</v>
      </c>
    </row>
    <row r="12" s="1" customFormat="1" spans="11:26">
      <c r="K12" s="2" t="s">
        <v>18</v>
      </c>
      <c r="L12" s="3">
        <v>4</v>
      </c>
      <c r="M12" s="3">
        <v>4</v>
      </c>
      <c r="N12" s="3">
        <v>6</v>
      </c>
      <c r="O12" s="3">
        <f t="shared" si="0"/>
        <v>14</v>
      </c>
      <c r="P12" s="3">
        <f t="shared" si="1"/>
        <v>4.66666666666667</v>
      </c>
      <c r="S12" s="2" t="s">
        <v>19</v>
      </c>
      <c r="T12" s="3">
        <f t="shared" si="2"/>
        <v>14</v>
      </c>
      <c r="U12" s="3">
        <f t="shared" si="3"/>
        <v>13</v>
      </c>
      <c r="V12" s="3">
        <f t="shared" si="4"/>
        <v>23</v>
      </c>
      <c r="W12" s="3">
        <f t="shared" si="5"/>
        <v>15</v>
      </c>
      <c r="X12" s="3">
        <f t="shared" si="6"/>
        <v>16</v>
      </c>
      <c r="Y12" s="3">
        <f t="shared" si="7"/>
        <v>81</v>
      </c>
      <c r="Z12" s="5">
        <f t="shared" si="8"/>
        <v>5.4</v>
      </c>
    </row>
    <row r="13" s="1" customFormat="1" spans="11:26">
      <c r="K13" s="2" t="s">
        <v>20</v>
      </c>
      <c r="L13" s="3">
        <v>4</v>
      </c>
      <c r="M13" s="3">
        <v>5</v>
      </c>
      <c r="N13" s="3">
        <v>5</v>
      </c>
      <c r="O13" s="3">
        <f t="shared" si="0"/>
        <v>14</v>
      </c>
      <c r="P13" s="3">
        <f t="shared" si="1"/>
        <v>4.66666666666667</v>
      </c>
      <c r="S13" s="2" t="s">
        <v>2</v>
      </c>
      <c r="T13" s="3">
        <f t="shared" ref="T13:Y13" si="9">SUM(T8:T12)</f>
        <v>69</v>
      </c>
      <c r="U13" s="3">
        <f t="shared" si="9"/>
        <v>68</v>
      </c>
      <c r="V13" s="3">
        <f t="shared" si="9"/>
        <v>89</v>
      </c>
      <c r="W13" s="3">
        <f t="shared" si="9"/>
        <v>78</v>
      </c>
      <c r="X13" s="3">
        <f t="shared" si="9"/>
        <v>82</v>
      </c>
      <c r="Y13" s="3">
        <f t="shared" si="9"/>
        <v>386</v>
      </c>
      <c r="Z13" s="2"/>
    </row>
    <row r="14" s="1" customFormat="1" spans="11:26">
      <c r="K14" s="2" t="s">
        <v>21</v>
      </c>
      <c r="L14" s="3">
        <v>4</v>
      </c>
      <c r="M14" s="3">
        <v>4</v>
      </c>
      <c r="N14" s="3">
        <v>5</v>
      </c>
      <c r="O14" s="3">
        <f t="shared" si="0"/>
        <v>13</v>
      </c>
      <c r="P14" s="3">
        <f t="shared" si="1"/>
        <v>4.33333333333333</v>
      </c>
      <c r="S14" s="2" t="s">
        <v>3</v>
      </c>
      <c r="T14" s="5">
        <f t="shared" ref="T14:X14" si="10">T13/15</f>
        <v>4.6</v>
      </c>
      <c r="U14" s="5">
        <f t="shared" si="10"/>
        <v>4.53333333333333</v>
      </c>
      <c r="V14" s="5">
        <f t="shared" si="10"/>
        <v>5.93333333333333</v>
      </c>
      <c r="W14" s="5">
        <f t="shared" si="10"/>
        <v>5.2</v>
      </c>
      <c r="X14" s="5">
        <f t="shared" si="10"/>
        <v>5.46666666666667</v>
      </c>
      <c r="Y14" s="2"/>
      <c r="Z14" s="2"/>
    </row>
    <row r="15" s="1" customFormat="1" spans="11:16">
      <c r="K15" s="2" t="s">
        <v>22</v>
      </c>
      <c r="L15" s="3">
        <v>4</v>
      </c>
      <c r="M15" s="3">
        <v>5</v>
      </c>
      <c r="N15" s="3">
        <v>5</v>
      </c>
      <c r="O15" s="3">
        <f t="shared" si="0"/>
        <v>14</v>
      </c>
      <c r="P15" s="3">
        <f t="shared" si="1"/>
        <v>4.66666666666667</v>
      </c>
    </row>
    <row r="16" s="1" customFormat="1" spans="11:16">
      <c r="K16" s="2" t="s">
        <v>23</v>
      </c>
      <c r="L16" s="3">
        <v>4</v>
      </c>
      <c r="M16" s="3">
        <v>5</v>
      </c>
      <c r="N16" s="3">
        <v>4</v>
      </c>
      <c r="O16" s="3">
        <f t="shared" si="0"/>
        <v>13</v>
      </c>
      <c r="P16" s="3">
        <f t="shared" si="1"/>
        <v>4.33333333333333</v>
      </c>
    </row>
    <row r="17" s="1" customFormat="1" spans="11:20">
      <c r="K17" s="2" t="s">
        <v>24</v>
      </c>
      <c r="L17" s="3">
        <v>4</v>
      </c>
      <c r="M17" s="3">
        <v>5</v>
      </c>
      <c r="N17" s="3">
        <v>4</v>
      </c>
      <c r="O17" s="3">
        <f t="shared" si="0"/>
        <v>13</v>
      </c>
      <c r="P17" s="3">
        <f t="shared" si="1"/>
        <v>4.33333333333333</v>
      </c>
      <c r="S17" s="6" t="s">
        <v>25</v>
      </c>
      <c r="T17" s="7">
        <f>O32^2/(5*5*3)</f>
        <v>1986.61333333333</v>
      </c>
    </row>
    <row r="18" s="1" customFormat="1" spans="11:20">
      <c r="K18" s="2" t="s">
        <v>26</v>
      </c>
      <c r="L18" s="3">
        <v>4</v>
      </c>
      <c r="M18" s="3">
        <v>4</v>
      </c>
      <c r="N18" s="3">
        <v>5</v>
      </c>
      <c r="O18" s="3">
        <f t="shared" si="0"/>
        <v>13</v>
      </c>
      <c r="P18" s="3">
        <f t="shared" si="1"/>
        <v>4.33333333333333</v>
      </c>
      <c r="S18" s="6" t="s">
        <v>27</v>
      </c>
      <c r="T18" s="7">
        <f>SUMSQ(L7:N31)-T17</f>
        <v>111.386666666667</v>
      </c>
    </row>
    <row r="19" s="1" customFormat="1" spans="11:16">
      <c r="K19" s="2" t="s">
        <v>28</v>
      </c>
      <c r="L19" s="3">
        <v>4</v>
      </c>
      <c r="M19" s="3">
        <v>5</v>
      </c>
      <c r="N19" s="3">
        <v>6</v>
      </c>
      <c r="O19" s="3">
        <f t="shared" si="0"/>
        <v>15</v>
      </c>
      <c r="P19" s="3">
        <f t="shared" si="1"/>
        <v>5</v>
      </c>
    </row>
    <row r="20" s="1" customFormat="1" spans="11:19">
      <c r="K20" s="2" t="s">
        <v>29</v>
      </c>
      <c r="L20" s="3">
        <v>8</v>
      </c>
      <c r="M20" s="3">
        <v>9</v>
      </c>
      <c r="N20" s="3">
        <v>8</v>
      </c>
      <c r="O20" s="3">
        <f t="shared" si="0"/>
        <v>25</v>
      </c>
      <c r="P20" s="3">
        <f t="shared" si="1"/>
        <v>8.33333333333333</v>
      </c>
      <c r="S20" s="8" t="s">
        <v>30</v>
      </c>
    </row>
    <row r="21" s="1" customFormat="1" spans="11:26">
      <c r="K21" s="2" t="s">
        <v>31</v>
      </c>
      <c r="L21" s="3">
        <v>7</v>
      </c>
      <c r="M21" s="3">
        <v>8</v>
      </c>
      <c r="N21" s="3">
        <v>8</v>
      </c>
      <c r="O21" s="3">
        <f t="shared" si="0"/>
        <v>23</v>
      </c>
      <c r="P21" s="3">
        <f t="shared" si="1"/>
        <v>7.66666666666667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4</v>
      </c>
      <c r="M22" s="3">
        <v>5</v>
      </c>
      <c r="N22" s="3">
        <v>6</v>
      </c>
      <c r="O22" s="3">
        <f t="shared" si="0"/>
        <v>15</v>
      </c>
      <c r="P22" s="3">
        <f t="shared" si="1"/>
        <v>5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4</v>
      </c>
      <c r="M23" s="3">
        <v>5</v>
      </c>
      <c r="N23" s="3">
        <v>6</v>
      </c>
      <c r="O23" s="3">
        <f t="shared" si="0"/>
        <v>15</v>
      </c>
      <c r="P23" s="3">
        <f t="shared" si="1"/>
        <v>5</v>
      </c>
      <c r="S23" s="2" t="s">
        <v>1</v>
      </c>
      <c r="T23" s="2">
        <f>3-1</f>
        <v>2</v>
      </c>
      <c r="U23" s="5">
        <f>(SUMSQ(L32:N32)/25)-T17</f>
        <v>4.02666666666687</v>
      </c>
      <c r="V23" s="5">
        <f t="shared" ref="V23:V27" si="11">U23/T23</f>
        <v>2.01333333333343</v>
      </c>
      <c r="W23" s="5">
        <f t="shared" ref="W23:W26" si="12">V23/$V$27</f>
        <v>3.53906250000019</v>
      </c>
      <c r="X23" s="5">
        <v>3.1907273359285</v>
      </c>
      <c r="Y23" s="5">
        <v>5.07666380708612</v>
      </c>
      <c r="Z23" s="2" t="s">
        <v>66</v>
      </c>
    </row>
    <row r="24" s="1" customFormat="1" spans="11:26">
      <c r="K24" s="2" t="s">
        <v>42</v>
      </c>
      <c r="L24" s="3">
        <v>4</v>
      </c>
      <c r="M24" s="3">
        <v>6</v>
      </c>
      <c r="N24" s="3">
        <v>5</v>
      </c>
      <c r="O24" s="3">
        <f t="shared" si="0"/>
        <v>15</v>
      </c>
      <c r="P24" s="3">
        <f t="shared" si="1"/>
        <v>5</v>
      </c>
      <c r="S24" s="2" t="s">
        <v>43</v>
      </c>
      <c r="T24" s="2">
        <f>5-1</f>
        <v>4</v>
      </c>
      <c r="U24" s="5">
        <f>(SUMSQ(T13:X13)/15)-T17</f>
        <v>20.9866666666667</v>
      </c>
      <c r="V24" s="5">
        <f t="shared" si="11"/>
        <v>5.24666666666667</v>
      </c>
      <c r="W24" s="5">
        <f t="shared" si="12"/>
        <v>9.22265625000002</v>
      </c>
      <c r="X24" s="5">
        <v>2.56524050847904</v>
      </c>
      <c r="Y24" s="5">
        <v>3.73741724260353</v>
      </c>
      <c r="Z24" s="2" t="s">
        <v>46</v>
      </c>
    </row>
    <row r="25" s="1" customFormat="1" spans="11:26">
      <c r="K25" s="2" t="s">
        <v>44</v>
      </c>
      <c r="L25" s="3">
        <v>6</v>
      </c>
      <c r="M25" s="3">
        <v>5</v>
      </c>
      <c r="N25" s="3">
        <v>7</v>
      </c>
      <c r="O25" s="3">
        <f t="shared" si="0"/>
        <v>18</v>
      </c>
      <c r="P25" s="3">
        <f t="shared" si="1"/>
        <v>6</v>
      </c>
      <c r="S25" s="2" t="s">
        <v>45</v>
      </c>
      <c r="T25" s="2">
        <f>5-1</f>
        <v>4</v>
      </c>
      <c r="U25" s="5">
        <f>(SUMSQ(Y8:Y12)/15)-T17</f>
        <v>17.9200000000001</v>
      </c>
      <c r="V25" s="5">
        <f t="shared" si="11"/>
        <v>4.48000000000002</v>
      </c>
      <c r="W25" s="5">
        <f t="shared" si="12"/>
        <v>7.87500000000005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4</v>
      </c>
      <c r="M26" s="3">
        <v>6</v>
      </c>
      <c r="N26" s="3">
        <v>5</v>
      </c>
      <c r="O26" s="3">
        <f t="shared" si="0"/>
        <v>15</v>
      </c>
      <c r="P26" s="3">
        <f t="shared" si="1"/>
        <v>5</v>
      </c>
      <c r="S26" s="2" t="s">
        <v>48</v>
      </c>
      <c r="T26" s="2">
        <f>(5-1)*(5-1)</f>
        <v>16</v>
      </c>
      <c r="U26" s="5">
        <f>(SUMSQ(T8:X12)/3)-T17-U24-U25</f>
        <v>41.1466666666665</v>
      </c>
      <c r="V26" s="5">
        <f t="shared" si="11"/>
        <v>2.57166666666666</v>
      </c>
      <c r="W26" s="5">
        <f t="shared" si="12"/>
        <v>4.52050781249999</v>
      </c>
      <c r="X26" s="5">
        <v>1.85916701285117</v>
      </c>
      <c r="Y26" s="5">
        <v>2.39851571226643</v>
      </c>
      <c r="Z26" s="2" t="s">
        <v>46</v>
      </c>
    </row>
    <row r="27" s="1" customFormat="1" spans="11:26">
      <c r="K27" s="2" t="s">
        <v>49</v>
      </c>
      <c r="L27" s="3">
        <v>4</v>
      </c>
      <c r="M27" s="3">
        <v>5</v>
      </c>
      <c r="N27" s="3">
        <v>5</v>
      </c>
      <c r="O27" s="3">
        <f t="shared" si="0"/>
        <v>14</v>
      </c>
      <c r="P27" s="3">
        <f t="shared" si="1"/>
        <v>4.66666666666667</v>
      </c>
      <c r="S27" s="2" t="s">
        <v>50</v>
      </c>
      <c r="T27" s="2">
        <f>((5*5)-1)*(3-1)</f>
        <v>48</v>
      </c>
      <c r="U27" s="5">
        <f>T18-U23-U24-U25-U26</f>
        <v>27.3066666666666</v>
      </c>
      <c r="V27" s="5">
        <f t="shared" si="11"/>
        <v>0.568888888888888</v>
      </c>
      <c r="W27" s="5"/>
      <c r="X27" s="5"/>
      <c r="Y27" s="5"/>
      <c r="Z27" s="4"/>
    </row>
    <row r="28" s="1" customFormat="1" spans="11:26">
      <c r="K28" s="2" t="s">
        <v>51</v>
      </c>
      <c r="L28" s="3">
        <v>4</v>
      </c>
      <c r="M28" s="3">
        <v>5</v>
      </c>
      <c r="N28" s="3">
        <v>5</v>
      </c>
      <c r="O28" s="3">
        <f t="shared" si="0"/>
        <v>14</v>
      </c>
      <c r="P28" s="3">
        <f t="shared" si="1"/>
        <v>4.66666666666667</v>
      </c>
      <c r="S28" s="2" t="s">
        <v>2</v>
      </c>
      <c r="T28" s="2">
        <f>(5*5*3)-1</f>
        <v>74</v>
      </c>
      <c r="U28" s="5">
        <f>T18</f>
        <v>111.386666666667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8</v>
      </c>
      <c r="M29" s="3">
        <v>6</v>
      </c>
      <c r="N29" s="3">
        <v>7</v>
      </c>
      <c r="O29" s="3">
        <f t="shared" si="0"/>
        <v>21</v>
      </c>
      <c r="P29" s="3">
        <f t="shared" si="1"/>
        <v>7</v>
      </c>
    </row>
    <row r="30" s="1" customFormat="1" spans="11:27">
      <c r="K30" s="2" t="s">
        <v>53</v>
      </c>
      <c r="L30" s="3">
        <v>6</v>
      </c>
      <c r="M30" s="3">
        <v>5</v>
      </c>
      <c r="N30" s="3">
        <v>6</v>
      </c>
      <c r="O30" s="3">
        <f t="shared" si="0"/>
        <v>17</v>
      </c>
      <c r="P30" s="3">
        <f t="shared" si="1"/>
        <v>5.66666666666667</v>
      </c>
      <c r="Y30" s="8" t="s">
        <v>54</v>
      </c>
      <c r="Z30" s="10">
        <f>(SQRT(V27)/P32)*100</f>
        <v>14.6550628225191</v>
      </c>
      <c r="AA30" s="1" t="s">
        <v>55</v>
      </c>
    </row>
    <row r="31" s="1" customFormat="1" spans="11:19">
      <c r="K31" s="2" t="s">
        <v>56</v>
      </c>
      <c r="L31" s="3">
        <v>5</v>
      </c>
      <c r="M31" s="3">
        <v>5</v>
      </c>
      <c r="N31" s="3">
        <v>6</v>
      </c>
      <c r="O31" s="3">
        <f t="shared" si="0"/>
        <v>16</v>
      </c>
      <c r="P31" s="3">
        <f t="shared" si="1"/>
        <v>5.33333333333333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121</v>
      </c>
      <c r="M32" s="3">
        <f t="shared" si="13"/>
        <v>130</v>
      </c>
      <c r="N32" s="3">
        <f t="shared" si="13"/>
        <v>135</v>
      </c>
      <c r="O32" s="3">
        <f t="shared" si="13"/>
        <v>386</v>
      </c>
      <c r="P32" s="4">
        <f>AVERAGE(P7:P31)</f>
        <v>5.14666666666667</v>
      </c>
      <c r="S32" s="6" t="s">
        <v>58</v>
      </c>
      <c r="T32" s="10">
        <f>SQRT(V27/15)</f>
        <v>0.194745798224059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0.553662304350999</v>
      </c>
      <c r="U35" s="10">
        <f t="shared" si="14"/>
        <v>0.58248468248816</v>
      </c>
      <c r="V35" s="10">
        <f t="shared" si="14"/>
        <v>0.60118027911767</v>
      </c>
      <c r="W35" s="10">
        <f t="shared" si="14"/>
        <v>0.614812484993354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1">
      <c r="S40" s="2" t="s">
        <v>7</v>
      </c>
      <c r="T40" s="5"/>
      <c r="U40" s="2"/>
    </row>
    <row r="41" s="1" customFormat="1" spans="19:21">
      <c r="S41" s="2" t="s">
        <v>8</v>
      </c>
      <c r="T41" s="5"/>
      <c r="U41" s="2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0.194745798224059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0.553662304350999</v>
      </c>
      <c r="U49" s="10">
        <f t="shared" si="15"/>
        <v>0.58248468248816</v>
      </c>
      <c r="V49" s="10">
        <f t="shared" si="15"/>
        <v>0.60118027911767</v>
      </c>
      <c r="W49" s="10">
        <f t="shared" si="15"/>
        <v>0.614812484993354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0.435464843161453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1.23802654910801</v>
      </c>
      <c r="U62" s="12">
        <f t="shared" si="16"/>
        <v>1.30247534589591</v>
      </c>
      <c r="V62" s="12">
        <f t="shared" si="16"/>
        <v>1.34427997083941</v>
      </c>
      <c r="W62" s="12">
        <f t="shared" si="16"/>
        <v>1.37476250986071</v>
      </c>
      <c r="X62" s="12">
        <f t="shared" si="16"/>
        <v>1.39827761139143</v>
      </c>
      <c r="Y62" s="12">
        <f t="shared" si="16"/>
        <v>1.41656713480421</v>
      </c>
      <c r="Z62" s="12">
        <f t="shared" si="16"/>
        <v>1.43180840431486</v>
      </c>
      <c r="AA62" s="12">
        <f t="shared" si="16"/>
        <v>1.4448723496097</v>
      </c>
      <c r="AB62" s="12">
        <f t="shared" si="16"/>
        <v>1.45532350584558</v>
      </c>
      <c r="AC62" s="12">
        <f t="shared" si="16"/>
        <v>1.46446826755197</v>
      </c>
      <c r="AD62" s="12">
        <f t="shared" si="16"/>
        <v>1.47274209957204</v>
      </c>
      <c r="AE62" s="12">
        <f t="shared" si="16"/>
        <v>1.47970953706262</v>
      </c>
      <c r="AF62" s="12">
        <f t="shared" si="16"/>
        <v>1.48580604486688</v>
      </c>
      <c r="AG62" s="12">
        <f t="shared" si="16"/>
        <v>1.49103162298482</v>
      </c>
      <c r="AH62" s="12">
        <f t="shared" si="16"/>
        <v>1.49582173625959</v>
      </c>
      <c r="AI62" s="12">
        <f t="shared" si="16"/>
        <v>1.50017638469121</v>
      </c>
      <c r="AJ62" s="12">
        <f t="shared" si="16"/>
        <v>1.5036601034365</v>
      </c>
      <c r="AK62" s="12">
        <f t="shared" si="16"/>
        <v>1.50714382218179</v>
      </c>
      <c r="AL62" s="12">
        <f t="shared" si="16"/>
        <v>1.51019207608392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3"/>
    </row>
    <row r="66" s="1" customFormat="1" spans="19:22">
      <c r="S66" s="2" t="s">
        <v>10</v>
      </c>
      <c r="T66" s="3"/>
      <c r="U66" s="2"/>
      <c r="V66" s="10"/>
    </row>
    <row r="67" s="1" customFormat="1" spans="19:22">
      <c r="S67" s="2" t="s">
        <v>12</v>
      </c>
      <c r="T67" s="3"/>
      <c r="U67" s="2"/>
      <c r="V67" s="7"/>
    </row>
    <row r="68" s="1" customFormat="1" spans="19:21">
      <c r="S68" s="2" t="s">
        <v>14</v>
      </c>
      <c r="T68" s="3"/>
      <c r="U68" s="2"/>
    </row>
    <row r="69" s="1" customFormat="1" spans="19:21">
      <c r="S69" s="2" t="s">
        <v>16</v>
      </c>
      <c r="T69" s="3"/>
      <c r="U69" s="2"/>
    </row>
    <row r="70" s="1" customFormat="1" spans="19:21">
      <c r="S70" s="2" t="s">
        <v>18</v>
      </c>
      <c r="T70" s="3"/>
      <c r="U70" s="2"/>
    </row>
    <row r="71" s="1" customFormat="1" spans="19:21">
      <c r="S71" s="2" t="s">
        <v>20</v>
      </c>
      <c r="T71" s="3"/>
      <c r="U71" s="2"/>
    </row>
    <row r="72" s="1" customFormat="1" spans="19:21">
      <c r="S72" s="2" t="s">
        <v>21</v>
      </c>
      <c r="T72" s="3"/>
      <c r="U72" s="2"/>
    </row>
    <row r="73" s="1" customFormat="1" spans="19:21">
      <c r="S73" s="2" t="s">
        <v>22</v>
      </c>
      <c r="T73" s="3"/>
      <c r="U73" s="2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2">
      <c r="S77" s="2" t="s">
        <v>28</v>
      </c>
      <c r="T77" s="3"/>
      <c r="U77" s="2"/>
      <c r="V77" s="13"/>
    </row>
    <row r="78" s="1" customFormat="1" spans="19:21">
      <c r="S78" s="2" t="s">
        <v>29</v>
      </c>
      <c r="T78" s="3"/>
      <c r="U78" s="2"/>
    </row>
    <row r="79" s="1" customFormat="1" spans="19:21">
      <c r="S79" s="2" t="s">
        <v>31</v>
      </c>
      <c r="T79" s="3"/>
      <c r="U79" s="2"/>
    </row>
    <row r="80" s="1" customFormat="1" spans="19:21">
      <c r="S80" s="2" t="s">
        <v>39</v>
      </c>
      <c r="T80" s="3"/>
      <c r="U80" s="2"/>
    </row>
    <row r="81" s="1" customFormat="1" spans="19:21">
      <c r="S81" s="2" t="s">
        <v>40</v>
      </c>
      <c r="T81" s="3"/>
      <c r="U81" s="2"/>
    </row>
    <row r="82" s="1" customFormat="1" spans="19:21">
      <c r="S82" s="2" t="s">
        <v>42</v>
      </c>
      <c r="T82" s="3"/>
      <c r="U82" s="2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2">
      <c r="S85" s="2" t="s">
        <v>49</v>
      </c>
      <c r="T85" s="3"/>
      <c r="U85" s="2"/>
      <c r="V85" s="7"/>
    </row>
    <row r="86" s="1" customFormat="1" spans="19:22">
      <c r="S86" s="2" t="s">
        <v>51</v>
      </c>
      <c r="T86" s="3"/>
      <c r="U86" s="2"/>
      <c r="V86" s="12"/>
    </row>
    <row r="87" s="1" customFormat="1" spans="19:21">
      <c r="S87" s="2" t="s">
        <v>52</v>
      </c>
      <c r="T87" s="3"/>
      <c r="U87" s="2"/>
    </row>
    <row r="88" s="1" customFormat="1" spans="19:21">
      <c r="S88" s="2" t="s">
        <v>53</v>
      </c>
      <c r="T88" s="3"/>
      <c r="U88" s="2"/>
    </row>
    <row r="89" s="1" customFormat="1" spans="19:22">
      <c r="S89" s="2" t="s">
        <v>56</v>
      </c>
      <c r="T89" s="3"/>
      <c r="U89" s="2"/>
      <c r="V89" s="7"/>
    </row>
  </sheetData>
  <sortState ref="S65:V89">
    <sortCondition ref="T65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I6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5</v>
      </c>
      <c r="M7" s="3">
        <v>5</v>
      </c>
      <c r="N7" s="3">
        <v>5</v>
      </c>
      <c r="O7" s="3">
        <f t="shared" ref="O7:O31" si="0">SUM(L7:N7)</f>
        <v>15</v>
      </c>
      <c r="P7" s="3">
        <f t="shared" ref="P7:P31" si="1">AVERAGE(L7:N7)</f>
        <v>5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5</v>
      </c>
      <c r="M8" s="3">
        <v>6</v>
      </c>
      <c r="N8" s="3">
        <v>4</v>
      </c>
      <c r="O8" s="3">
        <f t="shared" si="0"/>
        <v>15</v>
      </c>
      <c r="P8" s="3">
        <f t="shared" si="1"/>
        <v>5</v>
      </c>
      <c r="S8" s="2" t="s">
        <v>11</v>
      </c>
      <c r="T8" s="3">
        <f t="shared" ref="T8:T12" si="2">O7</f>
        <v>15</v>
      </c>
      <c r="U8" s="3">
        <f t="shared" ref="U8:U12" si="3">O12</f>
        <v>16</v>
      </c>
      <c r="V8" s="3">
        <f t="shared" ref="V8:V12" si="4">O17</f>
        <v>14</v>
      </c>
      <c r="W8" s="3">
        <f t="shared" ref="W8:W12" si="5">O22</f>
        <v>16</v>
      </c>
      <c r="X8" s="3">
        <f t="shared" ref="X8:X12" si="6">O27</f>
        <v>15</v>
      </c>
      <c r="Y8" s="3">
        <f t="shared" ref="Y8:Y12" si="7">SUM(T8:X8)</f>
        <v>76</v>
      </c>
      <c r="Z8" s="5">
        <f t="shared" ref="Z8:Z12" si="8">Y8/15</f>
        <v>5.06666666666667</v>
      </c>
    </row>
    <row r="9" s="1" customFormat="1" spans="11:26">
      <c r="K9" s="2" t="s">
        <v>12</v>
      </c>
      <c r="L9" s="3">
        <v>6</v>
      </c>
      <c r="M9" s="3">
        <v>6</v>
      </c>
      <c r="N9" s="3">
        <v>5</v>
      </c>
      <c r="O9" s="3">
        <f t="shared" si="0"/>
        <v>17</v>
      </c>
      <c r="P9" s="3">
        <f t="shared" si="1"/>
        <v>5.66666666666667</v>
      </c>
      <c r="S9" s="2" t="s">
        <v>13</v>
      </c>
      <c r="T9" s="3">
        <f t="shared" si="2"/>
        <v>15</v>
      </c>
      <c r="U9" s="3">
        <f t="shared" si="3"/>
        <v>16</v>
      </c>
      <c r="V9" s="3">
        <f t="shared" si="4"/>
        <v>14</v>
      </c>
      <c r="W9" s="3">
        <f t="shared" si="5"/>
        <v>16</v>
      </c>
      <c r="X9" s="3">
        <f t="shared" si="6"/>
        <v>15</v>
      </c>
      <c r="Y9" s="3">
        <f t="shared" si="7"/>
        <v>76</v>
      </c>
      <c r="Z9" s="5">
        <f t="shared" si="8"/>
        <v>5.06666666666667</v>
      </c>
    </row>
    <row r="10" s="1" customFormat="1" spans="11:26">
      <c r="K10" s="2" t="s">
        <v>14</v>
      </c>
      <c r="L10" s="3">
        <v>6</v>
      </c>
      <c r="M10" s="3">
        <v>5</v>
      </c>
      <c r="N10" s="3">
        <v>4</v>
      </c>
      <c r="O10" s="3">
        <f t="shared" si="0"/>
        <v>15</v>
      </c>
      <c r="P10" s="3">
        <f t="shared" si="1"/>
        <v>5</v>
      </c>
      <c r="S10" s="2" t="s">
        <v>15</v>
      </c>
      <c r="T10" s="3">
        <f t="shared" si="2"/>
        <v>17</v>
      </c>
      <c r="U10" s="3">
        <f t="shared" si="3"/>
        <v>15</v>
      </c>
      <c r="V10" s="3">
        <f t="shared" si="4"/>
        <v>15</v>
      </c>
      <c r="W10" s="3">
        <f t="shared" si="5"/>
        <v>16</v>
      </c>
      <c r="X10" s="3">
        <f t="shared" si="6"/>
        <v>23</v>
      </c>
      <c r="Y10" s="3">
        <f t="shared" si="7"/>
        <v>86</v>
      </c>
      <c r="Z10" s="5">
        <f t="shared" si="8"/>
        <v>5.73333333333333</v>
      </c>
    </row>
    <row r="11" s="1" customFormat="1" spans="11:26">
      <c r="K11" s="2" t="s">
        <v>16</v>
      </c>
      <c r="L11" s="3">
        <v>5</v>
      </c>
      <c r="M11" s="3">
        <v>6</v>
      </c>
      <c r="N11" s="3">
        <v>5</v>
      </c>
      <c r="O11" s="3">
        <f t="shared" si="0"/>
        <v>16</v>
      </c>
      <c r="P11" s="3">
        <f t="shared" si="1"/>
        <v>5.33333333333333</v>
      </c>
      <c r="S11" s="2" t="s">
        <v>17</v>
      </c>
      <c r="T11" s="3">
        <f t="shared" si="2"/>
        <v>15</v>
      </c>
      <c r="U11" s="3">
        <f t="shared" si="3"/>
        <v>16</v>
      </c>
      <c r="V11" s="3">
        <f t="shared" si="4"/>
        <v>27</v>
      </c>
      <c r="W11" s="3">
        <f t="shared" si="5"/>
        <v>20</v>
      </c>
      <c r="X11" s="3">
        <f t="shared" si="6"/>
        <v>19</v>
      </c>
      <c r="Y11" s="3">
        <f t="shared" si="7"/>
        <v>97</v>
      </c>
      <c r="Z11" s="5">
        <f t="shared" si="8"/>
        <v>6.46666666666667</v>
      </c>
    </row>
    <row r="12" s="1" customFormat="1" spans="11:26">
      <c r="K12" s="2" t="s">
        <v>18</v>
      </c>
      <c r="L12" s="3">
        <v>5</v>
      </c>
      <c r="M12" s="3">
        <v>4</v>
      </c>
      <c r="N12" s="3">
        <v>7</v>
      </c>
      <c r="O12" s="3">
        <f t="shared" si="0"/>
        <v>16</v>
      </c>
      <c r="P12" s="3">
        <f t="shared" si="1"/>
        <v>5.33333333333333</v>
      </c>
      <c r="S12" s="2" t="s">
        <v>19</v>
      </c>
      <c r="T12" s="3">
        <f t="shared" si="2"/>
        <v>16</v>
      </c>
      <c r="U12" s="3">
        <f t="shared" si="3"/>
        <v>16</v>
      </c>
      <c r="V12" s="3">
        <f t="shared" si="4"/>
        <v>25</v>
      </c>
      <c r="W12" s="3">
        <f t="shared" si="5"/>
        <v>17</v>
      </c>
      <c r="X12" s="3">
        <f t="shared" si="6"/>
        <v>18</v>
      </c>
      <c r="Y12" s="3">
        <f t="shared" si="7"/>
        <v>92</v>
      </c>
      <c r="Z12" s="5">
        <f t="shared" si="8"/>
        <v>6.13333333333333</v>
      </c>
    </row>
    <row r="13" s="1" customFormat="1" spans="11:26">
      <c r="K13" s="2" t="s">
        <v>20</v>
      </c>
      <c r="L13" s="3">
        <v>5</v>
      </c>
      <c r="M13" s="3">
        <v>5</v>
      </c>
      <c r="N13" s="3">
        <v>6</v>
      </c>
      <c r="O13" s="3">
        <f t="shared" si="0"/>
        <v>16</v>
      </c>
      <c r="P13" s="3">
        <f t="shared" si="1"/>
        <v>5.33333333333333</v>
      </c>
      <c r="S13" s="2" t="s">
        <v>2</v>
      </c>
      <c r="T13" s="3">
        <f t="shared" ref="T13:Y13" si="9">SUM(T8:T12)</f>
        <v>78</v>
      </c>
      <c r="U13" s="3">
        <f t="shared" si="9"/>
        <v>79</v>
      </c>
      <c r="V13" s="3">
        <f t="shared" si="9"/>
        <v>95</v>
      </c>
      <c r="W13" s="3">
        <f t="shared" si="9"/>
        <v>85</v>
      </c>
      <c r="X13" s="3">
        <f t="shared" si="9"/>
        <v>90</v>
      </c>
      <c r="Y13" s="3">
        <f t="shared" si="9"/>
        <v>427</v>
      </c>
      <c r="Z13" s="2"/>
    </row>
    <row r="14" s="1" customFormat="1" spans="11:26">
      <c r="K14" s="2" t="s">
        <v>21</v>
      </c>
      <c r="L14" s="3">
        <v>5</v>
      </c>
      <c r="M14" s="3">
        <v>4</v>
      </c>
      <c r="N14" s="3">
        <v>6</v>
      </c>
      <c r="O14" s="3">
        <f t="shared" si="0"/>
        <v>15</v>
      </c>
      <c r="P14" s="3">
        <f t="shared" si="1"/>
        <v>5</v>
      </c>
      <c r="S14" s="2" t="s">
        <v>3</v>
      </c>
      <c r="T14" s="5">
        <f t="shared" ref="T14:X14" si="10">T13/15</f>
        <v>5.2</v>
      </c>
      <c r="U14" s="5">
        <f t="shared" si="10"/>
        <v>5.26666666666667</v>
      </c>
      <c r="V14" s="5">
        <f t="shared" si="10"/>
        <v>6.33333333333333</v>
      </c>
      <c r="W14" s="5">
        <f t="shared" si="10"/>
        <v>5.66666666666667</v>
      </c>
      <c r="X14" s="5">
        <f t="shared" si="10"/>
        <v>6</v>
      </c>
      <c r="Y14" s="2"/>
      <c r="Z14" s="2"/>
    </row>
    <row r="15" s="1" customFormat="1" spans="11:16">
      <c r="K15" s="2" t="s">
        <v>22</v>
      </c>
      <c r="L15" s="3">
        <v>5</v>
      </c>
      <c r="M15" s="3">
        <v>5</v>
      </c>
      <c r="N15" s="3">
        <v>6</v>
      </c>
      <c r="O15" s="3">
        <f t="shared" si="0"/>
        <v>16</v>
      </c>
      <c r="P15" s="3">
        <f t="shared" si="1"/>
        <v>5.33333333333333</v>
      </c>
    </row>
    <row r="16" s="1" customFormat="1" spans="11:16">
      <c r="K16" s="2" t="s">
        <v>23</v>
      </c>
      <c r="L16" s="3">
        <v>5</v>
      </c>
      <c r="M16" s="3">
        <v>5</v>
      </c>
      <c r="N16" s="3">
        <v>6</v>
      </c>
      <c r="O16" s="3">
        <f t="shared" si="0"/>
        <v>16</v>
      </c>
      <c r="P16" s="3">
        <f t="shared" si="1"/>
        <v>5.33333333333333</v>
      </c>
    </row>
    <row r="17" s="1" customFormat="1" spans="11:20">
      <c r="K17" s="2" t="s">
        <v>24</v>
      </c>
      <c r="L17" s="3">
        <v>4</v>
      </c>
      <c r="M17" s="3">
        <v>5</v>
      </c>
      <c r="N17" s="3">
        <v>5</v>
      </c>
      <c r="O17" s="3">
        <f t="shared" si="0"/>
        <v>14</v>
      </c>
      <c r="P17" s="3">
        <f t="shared" si="1"/>
        <v>4.66666666666667</v>
      </c>
      <c r="S17" s="6" t="s">
        <v>25</v>
      </c>
      <c r="T17" s="7">
        <f>O32^2/(5*5*3)</f>
        <v>2431.05333333333</v>
      </c>
    </row>
    <row r="18" s="1" customFormat="1" spans="11:20">
      <c r="K18" s="2" t="s">
        <v>26</v>
      </c>
      <c r="L18" s="3">
        <v>5</v>
      </c>
      <c r="M18" s="3">
        <v>4</v>
      </c>
      <c r="N18" s="3">
        <v>5</v>
      </c>
      <c r="O18" s="3">
        <f t="shared" si="0"/>
        <v>14</v>
      </c>
      <c r="P18" s="3">
        <f t="shared" si="1"/>
        <v>4.66666666666667</v>
      </c>
      <c r="S18" s="6" t="s">
        <v>27</v>
      </c>
      <c r="T18" s="7">
        <f>SUMSQ(L7:N31)-T17</f>
        <v>115.946666666667</v>
      </c>
    </row>
    <row r="19" s="1" customFormat="1" spans="11:16">
      <c r="K19" s="2" t="s">
        <v>28</v>
      </c>
      <c r="L19" s="3">
        <v>4</v>
      </c>
      <c r="M19" s="3">
        <v>5</v>
      </c>
      <c r="N19" s="3">
        <v>6</v>
      </c>
      <c r="O19" s="3">
        <f t="shared" si="0"/>
        <v>15</v>
      </c>
      <c r="P19" s="3">
        <f t="shared" si="1"/>
        <v>5</v>
      </c>
    </row>
    <row r="20" s="1" customFormat="1" spans="11:19">
      <c r="K20" s="2" t="s">
        <v>29</v>
      </c>
      <c r="L20" s="3">
        <v>9</v>
      </c>
      <c r="M20" s="3">
        <v>10</v>
      </c>
      <c r="N20" s="3">
        <v>8</v>
      </c>
      <c r="O20" s="3">
        <f t="shared" si="0"/>
        <v>27</v>
      </c>
      <c r="P20" s="3">
        <f t="shared" si="1"/>
        <v>9</v>
      </c>
      <c r="S20" s="8" t="s">
        <v>30</v>
      </c>
    </row>
    <row r="21" s="1" customFormat="1" spans="11:26">
      <c r="K21" s="2" t="s">
        <v>31</v>
      </c>
      <c r="L21" s="3">
        <v>8</v>
      </c>
      <c r="M21" s="3">
        <v>8</v>
      </c>
      <c r="N21" s="3">
        <v>9</v>
      </c>
      <c r="O21" s="3">
        <f t="shared" si="0"/>
        <v>25</v>
      </c>
      <c r="P21" s="3">
        <f t="shared" si="1"/>
        <v>8.33333333333333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5</v>
      </c>
      <c r="M22" s="3">
        <v>5</v>
      </c>
      <c r="N22" s="3">
        <v>6</v>
      </c>
      <c r="O22" s="3">
        <f t="shared" si="0"/>
        <v>16</v>
      </c>
      <c r="P22" s="3">
        <f t="shared" si="1"/>
        <v>5.33333333333333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5</v>
      </c>
      <c r="M23" s="3">
        <v>5</v>
      </c>
      <c r="N23" s="3">
        <v>6</v>
      </c>
      <c r="O23" s="3">
        <f t="shared" si="0"/>
        <v>16</v>
      </c>
      <c r="P23" s="3">
        <f t="shared" si="1"/>
        <v>5.33333333333333</v>
      </c>
      <c r="S23" s="2" t="s">
        <v>1</v>
      </c>
      <c r="T23" s="2">
        <f>3-1</f>
        <v>2</v>
      </c>
      <c r="U23" s="5">
        <f>(SUMSQ(L32:N32)/25)-T17</f>
        <v>1.62666666666655</v>
      </c>
      <c r="V23" s="5">
        <f t="shared" ref="V23:V27" si="11">U23/T23</f>
        <v>0.813333333333276</v>
      </c>
      <c r="W23" s="5">
        <f t="shared" ref="W23:W26" si="12">V23/$V$27</f>
        <v>1.5591054313098</v>
      </c>
      <c r="X23" s="5">
        <v>3.1907273359285</v>
      </c>
      <c r="Y23" s="5">
        <v>5.07666380708612</v>
      </c>
      <c r="Z23" s="2" t="s">
        <v>41</v>
      </c>
    </row>
    <row r="24" s="1" customFormat="1" spans="11:26">
      <c r="K24" s="2" t="s">
        <v>42</v>
      </c>
      <c r="L24" s="3">
        <v>4</v>
      </c>
      <c r="M24" s="3">
        <v>6</v>
      </c>
      <c r="N24" s="3">
        <v>6</v>
      </c>
      <c r="O24" s="3">
        <f t="shared" si="0"/>
        <v>16</v>
      </c>
      <c r="P24" s="3">
        <f t="shared" si="1"/>
        <v>5.33333333333333</v>
      </c>
      <c r="S24" s="2" t="s">
        <v>43</v>
      </c>
      <c r="T24" s="2">
        <f>5-1</f>
        <v>4</v>
      </c>
      <c r="U24" s="5">
        <f>(SUMSQ(T13:X13)/15)-T17</f>
        <v>13.9466666666667</v>
      </c>
      <c r="V24" s="5">
        <f t="shared" si="11"/>
        <v>3.48666666666668</v>
      </c>
      <c r="W24" s="5">
        <f t="shared" si="12"/>
        <v>6.68370607028757</v>
      </c>
      <c r="X24" s="5">
        <v>2.56524050847904</v>
      </c>
      <c r="Y24" s="5">
        <v>3.73741724260353</v>
      </c>
      <c r="Z24" s="2" t="s">
        <v>46</v>
      </c>
    </row>
    <row r="25" s="1" customFormat="1" spans="11:26">
      <c r="K25" s="2" t="s">
        <v>44</v>
      </c>
      <c r="L25" s="3">
        <v>6</v>
      </c>
      <c r="M25" s="3">
        <v>7</v>
      </c>
      <c r="N25" s="3">
        <v>7</v>
      </c>
      <c r="O25" s="3">
        <f t="shared" si="0"/>
        <v>20</v>
      </c>
      <c r="P25" s="3">
        <f t="shared" si="1"/>
        <v>6.66666666666667</v>
      </c>
      <c r="S25" s="2" t="s">
        <v>45</v>
      </c>
      <c r="T25" s="2">
        <f>5-1</f>
        <v>4</v>
      </c>
      <c r="U25" s="5">
        <f>(SUMSQ(Y8:Y12)/15)-T17</f>
        <v>23.6799999999998</v>
      </c>
      <c r="V25" s="5">
        <f t="shared" si="11"/>
        <v>5.91999999999996</v>
      </c>
      <c r="W25" s="5">
        <f t="shared" si="12"/>
        <v>11.3482428115015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6</v>
      </c>
      <c r="M26" s="3">
        <v>6</v>
      </c>
      <c r="N26" s="3">
        <v>5</v>
      </c>
      <c r="O26" s="3">
        <f t="shared" si="0"/>
        <v>17</v>
      </c>
      <c r="P26" s="3">
        <f t="shared" si="1"/>
        <v>5.66666666666667</v>
      </c>
      <c r="S26" s="2" t="s">
        <v>48</v>
      </c>
      <c r="T26" s="2">
        <f>(5-1)*(5-1)</f>
        <v>16</v>
      </c>
      <c r="U26" s="5">
        <f>(SUMSQ(T8:X12)/3)-T17-U24-U25</f>
        <v>51.6533333333336</v>
      </c>
      <c r="V26" s="5">
        <f t="shared" si="11"/>
        <v>3.22833333333335</v>
      </c>
      <c r="W26" s="5">
        <f t="shared" si="12"/>
        <v>6.18849840255596</v>
      </c>
      <c r="X26" s="5">
        <v>1.85916701285117</v>
      </c>
      <c r="Y26" s="5">
        <v>2.39851571226643</v>
      </c>
      <c r="Z26" s="2" t="s">
        <v>46</v>
      </c>
    </row>
    <row r="27" s="1" customFormat="1" spans="11:26">
      <c r="K27" s="2" t="s">
        <v>49</v>
      </c>
      <c r="L27" s="3">
        <v>5</v>
      </c>
      <c r="M27" s="3">
        <v>5</v>
      </c>
      <c r="N27" s="3">
        <v>5</v>
      </c>
      <c r="O27" s="3">
        <f t="shared" si="0"/>
        <v>15</v>
      </c>
      <c r="P27" s="3">
        <f t="shared" si="1"/>
        <v>5</v>
      </c>
      <c r="S27" s="2" t="s">
        <v>50</v>
      </c>
      <c r="T27" s="2">
        <f>((5*5)-1)*(3-1)</f>
        <v>48</v>
      </c>
      <c r="U27" s="5">
        <f>T18-U23-U24-U25-U26</f>
        <v>25.04</v>
      </c>
      <c r="V27" s="5">
        <f t="shared" si="11"/>
        <v>0.521666666666666</v>
      </c>
      <c r="W27" s="5"/>
      <c r="X27" s="5"/>
      <c r="Y27" s="5"/>
      <c r="Z27" s="4"/>
    </row>
    <row r="28" s="1" customFormat="1" spans="11:26">
      <c r="K28" s="2" t="s">
        <v>51</v>
      </c>
      <c r="L28" s="3">
        <v>5</v>
      </c>
      <c r="M28" s="3">
        <v>5</v>
      </c>
      <c r="N28" s="3">
        <v>5</v>
      </c>
      <c r="O28" s="3">
        <f t="shared" si="0"/>
        <v>15</v>
      </c>
      <c r="P28" s="3">
        <f t="shared" si="1"/>
        <v>5</v>
      </c>
      <c r="S28" s="2" t="s">
        <v>2</v>
      </c>
      <c r="T28" s="2">
        <f>(5*5*3)-1</f>
        <v>74</v>
      </c>
      <c r="U28" s="5">
        <f>T18</f>
        <v>115.946666666667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8</v>
      </c>
      <c r="M29" s="3">
        <v>8</v>
      </c>
      <c r="N29" s="3">
        <v>7</v>
      </c>
      <c r="O29" s="3">
        <f t="shared" si="0"/>
        <v>23</v>
      </c>
      <c r="P29" s="3">
        <f t="shared" si="1"/>
        <v>7.66666666666667</v>
      </c>
    </row>
    <row r="30" s="1" customFormat="1" spans="11:27">
      <c r="K30" s="2" t="s">
        <v>53</v>
      </c>
      <c r="L30" s="3">
        <v>6</v>
      </c>
      <c r="M30" s="3">
        <v>6</v>
      </c>
      <c r="N30" s="3">
        <v>7</v>
      </c>
      <c r="O30" s="3">
        <f t="shared" si="0"/>
        <v>19</v>
      </c>
      <c r="P30" s="3">
        <f t="shared" si="1"/>
        <v>6.33333333333333</v>
      </c>
      <c r="Y30" s="8" t="s">
        <v>54</v>
      </c>
      <c r="Z30" s="10">
        <f>(SQRT(V27)/P32)*100</f>
        <v>12.6861526229628</v>
      </c>
      <c r="AA30" s="1" t="s">
        <v>55</v>
      </c>
    </row>
    <row r="31" s="1" customFormat="1" spans="11:19">
      <c r="K31" s="2" t="s">
        <v>56</v>
      </c>
      <c r="L31" s="3">
        <v>6</v>
      </c>
      <c r="M31" s="3">
        <v>6</v>
      </c>
      <c r="N31" s="3">
        <v>6</v>
      </c>
      <c r="O31" s="3">
        <f t="shared" si="0"/>
        <v>18</v>
      </c>
      <c r="P31" s="3">
        <f t="shared" si="1"/>
        <v>6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138</v>
      </c>
      <c r="M32" s="3">
        <f t="shared" si="13"/>
        <v>142</v>
      </c>
      <c r="N32" s="3">
        <f t="shared" si="13"/>
        <v>147</v>
      </c>
      <c r="O32" s="3">
        <f t="shared" si="13"/>
        <v>427</v>
      </c>
      <c r="P32" s="4">
        <f>AVERAGE(P7:P31)</f>
        <v>5.69333333333333</v>
      </c>
      <c r="S32" s="6" t="s">
        <v>58</v>
      </c>
      <c r="T32" s="10">
        <f>SQRT(V27/15)</f>
        <v>0.186488009742658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0.530185411698377</v>
      </c>
      <c r="U35" s="10">
        <f t="shared" si="14"/>
        <v>0.55778563714029</v>
      </c>
      <c r="V35" s="10">
        <f t="shared" si="14"/>
        <v>0.575688486075585</v>
      </c>
      <c r="W35" s="10">
        <f t="shared" si="14"/>
        <v>0.588742646757571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1">
      <c r="S40" s="2" t="s">
        <v>7</v>
      </c>
      <c r="T40" s="5"/>
      <c r="U40" s="2"/>
    </row>
    <row r="41" s="1" customFormat="1" spans="19:22">
      <c r="S41" s="2" t="s">
        <v>8</v>
      </c>
      <c r="T41" s="5"/>
      <c r="U41" s="2"/>
      <c r="V41" s="7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0.186488009742658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0.530185411698377</v>
      </c>
      <c r="U49" s="10">
        <f t="shared" si="15"/>
        <v>0.55778563714029</v>
      </c>
      <c r="V49" s="10">
        <f t="shared" si="15"/>
        <v>0.575688486075585</v>
      </c>
      <c r="W49" s="10">
        <f t="shared" si="15"/>
        <v>0.588742646757571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11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7" spans="20:20">
      <c r="T57" s="2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0.416999866773226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1.18553062123628</v>
      </c>
      <c r="U62" s="12">
        <f t="shared" si="16"/>
        <v>1.24724660151872</v>
      </c>
      <c r="V62" s="12">
        <f t="shared" si="16"/>
        <v>1.28727858872895</v>
      </c>
      <c r="W62" s="12">
        <f t="shared" si="16"/>
        <v>1.31646857940308</v>
      </c>
      <c r="X62" s="12">
        <f t="shared" si="16"/>
        <v>1.33898657220883</v>
      </c>
      <c r="Y62" s="12">
        <f t="shared" si="16"/>
        <v>1.35650056661331</v>
      </c>
      <c r="Z62" s="12">
        <f t="shared" si="16"/>
        <v>1.37109556195037</v>
      </c>
      <c r="AA62" s="12">
        <f t="shared" si="16"/>
        <v>1.38360555795357</v>
      </c>
      <c r="AB62" s="12">
        <f t="shared" si="16"/>
        <v>1.39361355475612</v>
      </c>
      <c r="AC62" s="12">
        <f t="shared" si="16"/>
        <v>1.40237055195836</v>
      </c>
      <c r="AD62" s="12">
        <f t="shared" si="16"/>
        <v>1.41029354942705</v>
      </c>
      <c r="AE62" s="12">
        <f t="shared" si="16"/>
        <v>1.41696554729542</v>
      </c>
      <c r="AF62" s="12">
        <f t="shared" si="16"/>
        <v>1.42280354543025</v>
      </c>
      <c r="AG62" s="12">
        <f t="shared" si="16"/>
        <v>1.42780754383153</v>
      </c>
      <c r="AH62" s="12">
        <f t="shared" si="16"/>
        <v>1.43239454236603</v>
      </c>
      <c r="AI62" s="12">
        <f t="shared" si="16"/>
        <v>1.43656454103377</v>
      </c>
      <c r="AJ62" s="12">
        <f t="shared" si="16"/>
        <v>1.43990053996795</v>
      </c>
      <c r="AK62" s="12">
        <f t="shared" si="16"/>
        <v>1.44323653890214</v>
      </c>
      <c r="AL62" s="12">
        <f t="shared" si="16"/>
        <v>1.44615553796955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0"/>
    </row>
    <row r="66" s="1" customFormat="1" spans="19:21">
      <c r="S66" s="2" t="s">
        <v>10</v>
      </c>
      <c r="T66" s="3"/>
      <c r="U66" s="2"/>
    </row>
    <row r="67" s="1" customFormat="1" spans="19:21">
      <c r="S67" s="2" t="s">
        <v>12</v>
      </c>
      <c r="T67" s="3"/>
      <c r="U67" s="2"/>
    </row>
    <row r="68" s="1" customFormat="1" spans="19:21">
      <c r="S68" s="2" t="s">
        <v>14</v>
      </c>
      <c r="T68" s="3"/>
      <c r="U68" s="2"/>
    </row>
    <row r="69" s="1" customFormat="1" spans="19:21">
      <c r="S69" s="2" t="s">
        <v>16</v>
      </c>
      <c r="T69" s="3"/>
      <c r="U69" s="2"/>
    </row>
    <row r="70" s="1" customFormat="1" spans="19:21">
      <c r="S70" s="2" t="s">
        <v>18</v>
      </c>
      <c r="T70" s="3"/>
      <c r="U70" s="2"/>
    </row>
    <row r="71" s="1" customFormat="1" spans="19:21">
      <c r="S71" s="2" t="s">
        <v>20</v>
      </c>
      <c r="T71" s="3"/>
      <c r="U71" s="2"/>
    </row>
    <row r="72" s="1" customFormat="1" spans="19:22">
      <c r="S72" s="2" t="s">
        <v>21</v>
      </c>
      <c r="T72" s="3"/>
      <c r="U72" s="2"/>
      <c r="V72" s="7"/>
    </row>
    <row r="73" s="1" customFormat="1" spans="19:22">
      <c r="S73" s="2" t="s">
        <v>22</v>
      </c>
      <c r="T73" s="3"/>
      <c r="U73" s="2"/>
      <c r="V73" s="7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1">
      <c r="S77" s="2" t="s">
        <v>28</v>
      </c>
      <c r="T77" s="3"/>
      <c r="U77" s="2"/>
    </row>
    <row r="78" s="1" customFormat="1" spans="19:21">
      <c r="S78" s="2" t="s">
        <v>29</v>
      </c>
      <c r="T78" s="3"/>
      <c r="U78" s="2"/>
    </row>
    <row r="79" s="1" customFormat="1" spans="19:21">
      <c r="S79" s="2" t="s">
        <v>31</v>
      </c>
      <c r="T79" s="3"/>
      <c r="U79" s="2"/>
    </row>
    <row r="80" s="1" customFormat="1" spans="19:21">
      <c r="S80" s="2" t="s">
        <v>39</v>
      </c>
      <c r="T80" s="3"/>
      <c r="U80" s="2"/>
    </row>
    <row r="81" s="1" customFormat="1" spans="19:21">
      <c r="S81" s="2" t="s">
        <v>40</v>
      </c>
      <c r="T81" s="3"/>
      <c r="U81" s="2"/>
    </row>
    <row r="82" s="1" customFormat="1" spans="19:21">
      <c r="S82" s="2" t="s">
        <v>42</v>
      </c>
      <c r="T82" s="3"/>
      <c r="U82" s="2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2">
      <c r="S85" s="2" t="s">
        <v>49</v>
      </c>
      <c r="T85" s="3"/>
      <c r="U85" s="2"/>
      <c r="V85" s="13"/>
    </row>
    <row r="86" s="1" customFormat="1" spans="19:22">
      <c r="S86" s="2" t="s">
        <v>51</v>
      </c>
      <c r="T86" s="3"/>
      <c r="U86" s="2"/>
      <c r="V86" s="13"/>
    </row>
    <row r="87" s="1" customFormat="1" spans="19:22">
      <c r="S87" s="2" t="s">
        <v>52</v>
      </c>
      <c r="T87" s="3"/>
      <c r="U87" s="2"/>
      <c r="V87" s="12"/>
    </row>
    <row r="88" s="1" customFormat="1" spans="19:22">
      <c r="S88" s="2" t="s">
        <v>53</v>
      </c>
      <c r="T88" s="3"/>
      <c r="U88" s="2"/>
      <c r="V88" s="13"/>
    </row>
    <row r="89" s="1" customFormat="1" spans="19:21">
      <c r="S89" s="2" t="s">
        <v>56</v>
      </c>
      <c r="T89" s="3"/>
      <c r="U89" s="2"/>
    </row>
  </sheetData>
  <sortState ref="S65:V89">
    <sortCondition ref="T65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G7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6</v>
      </c>
      <c r="M7" s="3">
        <v>6</v>
      </c>
      <c r="N7" s="3">
        <v>7</v>
      </c>
      <c r="O7" s="3">
        <f t="shared" ref="O7:O31" si="0">SUM(L7:N7)</f>
        <v>19</v>
      </c>
      <c r="P7" s="3">
        <f t="shared" ref="P7:P31" si="1">AVERAGE(L7:N7)</f>
        <v>6.33333333333333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6</v>
      </c>
      <c r="M8" s="3">
        <v>7</v>
      </c>
      <c r="N8" s="3">
        <v>5</v>
      </c>
      <c r="O8" s="3">
        <f t="shared" si="0"/>
        <v>18</v>
      </c>
      <c r="P8" s="3">
        <f t="shared" si="1"/>
        <v>6</v>
      </c>
      <c r="S8" s="2" t="s">
        <v>11</v>
      </c>
      <c r="T8" s="3">
        <f t="shared" ref="T8:T12" si="2">O7</f>
        <v>19</v>
      </c>
      <c r="U8" s="3">
        <f t="shared" ref="U8:U12" si="3">O12</f>
        <v>17</v>
      </c>
      <c r="V8" s="3">
        <f t="shared" ref="V8:V12" si="4">O17</f>
        <v>17</v>
      </c>
      <c r="W8" s="3">
        <f t="shared" ref="W8:W12" si="5">O22</f>
        <v>19</v>
      </c>
      <c r="X8" s="3">
        <f t="shared" ref="X8:X12" si="6">O27</f>
        <v>18</v>
      </c>
      <c r="Y8" s="3">
        <f t="shared" ref="Y8:Y12" si="7">SUM(T8:X8)</f>
        <v>90</v>
      </c>
      <c r="Z8" s="5">
        <f t="shared" ref="Z8:Z12" si="8">Y8/15</f>
        <v>6</v>
      </c>
    </row>
    <row r="9" s="1" customFormat="1" spans="11:26">
      <c r="K9" s="2" t="s">
        <v>12</v>
      </c>
      <c r="L9" s="3">
        <v>7</v>
      </c>
      <c r="M9" s="3">
        <v>7</v>
      </c>
      <c r="N9" s="3">
        <v>6</v>
      </c>
      <c r="O9" s="3">
        <f t="shared" si="0"/>
        <v>20</v>
      </c>
      <c r="P9" s="3">
        <f t="shared" si="1"/>
        <v>6.66666666666667</v>
      </c>
      <c r="S9" s="2" t="s">
        <v>13</v>
      </c>
      <c r="T9" s="3">
        <f t="shared" si="2"/>
        <v>18</v>
      </c>
      <c r="U9" s="3">
        <f t="shared" si="3"/>
        <v>19</v>
      </c>
      <c r="V9" s="3">
        <f t="shared" si="4"/>
        <v>17</v>
      </c>
      <c r="W9" s="3">
        <f t="shared" si="5"/>
        <v>19</v>
      </c>
      <c r="X9" s="3">
        <f t="shared" si="6"/>
        <v>19</v>
      </c>
      <c r="Y9" s="3">
        <f t="shared" si="7"/>
        <v>92</v>
      </c>
      <c r="Z9" s="5">
        <f t="shared" si="8"/>
        <v>6.13333333333333</v>
      </c>
    </row>
    <row r="10" s="1" customFormat="1" spans="11:26">
      <c r="K10" s="2" t="s">
        <v>14</v>
      </c>
      <c r="L10" s="3">
        <v>6</v>
      </c>
      <c r="M10" s="3">
        <v>6</v>
      </c>
      <c r="N10" s="3">
        <v>6</v>
      </c>
      <c r="O10" s="3">
        <f t="shared" si="0"/>
        <v>18</v>
      </c>
      <c r="P10" s="3">
        <f t="shared" si="1"/>
        <v>6</v>
      </c>
      <c r="S10" s="2" t="s">
        <v>15</v>
      </c>
      <c r="T10" s="3">
        <f t="shared" si="2"/>
        <v>20</v>
      </c>
      <c r="U10" s="3">
        <f t="shared" si="3"/>
        <v>18</v>
      </c>
      <c r="V10" s="3">
        <f t="shared" si="4"/>
        <v>18</v>
      </c>
      <c r="W10" s="3">
        <f t="shared" si="5"/>
        <v>19</v>
      </c>
      <c r="X10" s="3">
        <f t="shared" si="6"/>
        <v>25</v>
      </c>
      <c r="Y10" s="3">
        <f t="shared" si="7"/>
        <v>100</v>
      </c>
      <c r="Z10" s="5">
        <f t="shared" si="8"/>
        <v>6.66666666666667</v>
      </c>
    </row>
    <row r="11" s="1" customFormat="1" spans="11:26">
      <c r="K11" s="2" t="s">
        <v>16</v>
      </c>
      <c r="L11" s="3">
        <v>5</v>
      </c>
      <c r="M11" s="3">
        <v>7</v>
      </c>
      <c r="N11" s="3">
        <v>6</v>
      </c>
      <c r="O11" s="3">
        <f t="shared" si="0"/>
        <v>18</v>
      </c>
      <c r="P11" s="3">
        <f t="shared" si="1"/>
        <v>6</v>
      </c>
      <c r="S11" s="2" t="s">
        <v>17</v>
      </c>
      <c r="T11" s="3">
        <f t="shared" si="2"/>
        <v>18</v>
      </c>
      <c r="U11" s="3">
        <f t="shared" si="3"/>
        <v>19</v>
      </c>
      <c r="V11" s="3">
        <f t="shared" si="4"/>
        <v>29</v>
      </c>
      <c r="W11" s="3">
        <f t="shared" si="5"/>
        <v>22</v>
      </c>
      <c r="X11" s="3">
        <f t="shared" si="6"/>
        <v>22</v>
      </c>
      <c r="Y11" s="3">
        <f t="shared" si="7"/>
        <v>110</v>
      </c>
      <c r="Z11" s="5">
        <f t="shared" si="8"/>
        <v>7.33333333333333</v>
      </c>
    </row>
    <row r="12" s="1" customFormat="1" spans="11:26">
      <c r="K12" s="2" t="s">
        <v>18</v>
      </c>
      <c r="L12" s="3">
        <v>5</v>
      </c>
      <c r="M12" s="3">
        <v>5</v>
      </c>
      <c r="N12" s="3">
        <v>7</v>
      </c>
      <c r="O12" s="3">
        <f t="shared" si="0"/>
        <v>17</v>
      </c>
      <c r="P12" s="3">
        <f t="shared" si="1"/>
        <v>5.66666666666667</v>
      </c>
      <c r="S12" s="2" t="s">
        <v>19</v>
      </c>
      <c r="T12" s="3">
        <f t="shared" si="2"/>
        <v>18</v>
      </c>
      <c r="U12" s="3">
        <f t="shared" si="3"/>
        <v>19</v>
      </c>
      <c r="V12" s="3">
        <f t="shared" si="4"/>
        <v>28</v>
      </c>
      <c r="W12" s="3">
        <f t="shared" si="5"/>
        <v>20</v>
      </c>
      <c r="X12" s="3">
        <f t="shared" si="6"/>
        <v>22</v>
      </c>
      <c r="Y12" s="3">
        <f t="shared" si="7"/>
        <v>107</v>
      </c>
      <c r="Z12" s="5">
        <f t="shared" si="8"/>
        <v>7.13333333333333</v>
      </c>
    </row>
    <row r="13" s="1" customFormat="1" spans="11:26">
      <c r="K13" s="2" t="s">
        <v>20</v>
      </c>
      <c r="L13" s="3">
        <v>6</v>
      </c>
      <c r="M13" s="3">
        <v>6</v>
      </c>
      <c r="N13" s="3">
        <v>7</v>
      </c>
      <c r="O13" s="3">
        <f t="shared" si="0"/>
        <v>19</v>
      </c>
      <c r="P13" s="3">
        <f t="shared" si="1"/>
        <v>6.33333333333333</v>
      </c>
      <c r="S13" s="2" t="s">
        <v>2</v>
      </c>
      <c r="T13" s="3">
        <f t="shared" ref="T13:Y13" si="9">SUM(T8:T12)</f>
        <v>93</v>
      </c>
      <c r="U13" s="3">
        <f t="shared" si="9"/>
        <v>92</v>
      </c>
      <c r="V13" s="3">
        <f t="shared" si="9"/>
        <v>109</v>
      </c>
      <c r="W13" s="3">
        <f t="shared" si="9"/>
        <v>99</v>
      </c>
      <c r="X13" s="3">
        <f t="shared" si="9"/>
        <v>106</v>
      </c>
      <c r="Y13" s="3">
        <f t="shared" si="9"/>
        <v>499</v>
      </c>
      <c r="Z13" s="2"/>
    </row>
    <row r="14" s="1" customFormat="1" spans="11:26">
      <c r="K14" s="2" t="s">
        <v>21</v>
      </c>
      <c r="L14" s="3">
        <v>6</v>
      </c>
      <c r="M14" s="3">
        <v>5</v>
      </c>
      <c r="N14" s="3">
        <v>7</v>
      </c>
      <c r="O14" s="3">
        <f t="shared" si="0"/>
        <v>18</v>
      </c>
      <c r="P14" s="3">
        <f t="shared" si="1"/>
        <v>6</v>
      </c>
      <c r="S14" s="2" t="s">
        <v>3</v>
      </c>
      <c r="T14" s="5">
        <f t="shared" ref="T14:X14" si="10">T13/15</f>
        <v>6.2</v>
      </c>
      <c r="U14" s="5">
        <f t="shared" si="10"/>
        <v>6.13333333333333</v>
      </c>
      <c r="V14" s="5">
        <f t="shared" si="10"/>
        <v>7.26666666666667</v>
      </c>
      <c r="W14" s="5">
        <f t="shared" si="10"/>
        <v>6.6</v>
      </c>
      <c r="X14" s="5">
        <f t="shared" si="10"/>
        <v>7.06666666666667</v>
      </c>
      <c r="Y14" s="2"/>
      <c r="Z14" s="2"/>
    </row>
    <row r="15" s="1" customFormat="1" spans="11:16">
      <c r="K15" s="2" t="s">
        <v>22</v>
      </c>
      <c r="L15" s="3">
        <v>6</v>
      </c>
      <c r="M15" s="3">
        <v>6</v>
      </c>
      <c r="N15" s="3">
        <v>7</v>
      </c>
      <c r="O15" s="3">
        <f t="shared" si="0"/>
        <v>19</v>
      </c>
      <c r="P15" s="3">
        <f t="shared" si="1"/>
        <v>6.33333333333333</v>
      </c>
    </row>
    <row r="16" s="1" customFormat="1" spans="11:16">
      <c r="K16" s="2" t="s">
        <v>23</v>
      </c>
      <c r="L16" s="3">
        <v>6</v>
      </c>
      <c r="M16" s="3">
        <v>6</v>
      </c>
      <c r="N16" s="3">
        <v>7</v>
      </c>
      <c r="O16" s="3">
        <f t="shared" si="0"/>
        <v>19</v>
      </c>
      <c r="P16" s="3">
        <f t="shared" si="1"/>
        <v>6.33333333333333</v>
      </c>
    </row>
    <row r="17" s="1" customFormat="1" spans="11:20">
      <c r="K17" s="2" t="s">
        <v>24</v>
      </c>
      <c r="L17" s="3">
        <v>5</v>
      </c>
      <c r="M17" s="3">
        <v>6</v>
      </c>
      <c r="N17" s="3">
        <v>6</v>
      </c>
      <c r="O17" s="3">
        <f t="shared" si="0"/>
        <v>17</v>
      </c>
      <c r="P17" s="3">
        <f t="shared" si="1"/>
        <v>5.66666666666667</v>
      </c>
      <c r="S17" s="6" t="s">
        <v>25</v>
      </c>
      <c r="T17" s="7">
        <f>O32^2/(5*5*3)</f>
        <v>3320.01333333333</v>
      </c>
    </row>
    <row r="18" s="1" customFormat="1" spans="11:20">
      <c r="K18" s="2" t="s">
        <v>26</v>
      </c>
      <c r="L18" s="3">
        <v>6</v>
      </c>
      <c r="M18" s="3">
        <v>5</v>
      </c>
      <c r="N18" s="3">
        <v>6</v>
      </c>
      <c r="O18" s="3">
        <f t="shared" si="0"/>
        <v>17</v>
      </c>
      <c r="P18" s="3">
        <f t="shared" si="1"/>
        <v>5.66666666666667</v>
      </c>
      <c r="S18" s="6" t="s">
        <v>27</v>
      </c>
      <c r="T18" s="7">
        <f>SUMSQ(L7:N31)-T17</f>
        <v>102.986666666667</v>
      </c>
    </row>
    <row r="19" s="1" customFormat="1" spans="11:16">
      <c r="K19" s="2" t="s">
        <v>28</v>
      </c>
      <c r="L19" s="3">
        <v>5</v>
      </c>
      <c r="M19" s="3">
        <v>6</v>
      </c>
      <c r="N19" s="3">
        <v>7</v>
      </c>
      <c r="O19" s="3">
        <f t="shared" si="0"/>
        <v>18</v>
      </c>
      <c r="P19" s="3">
        <f t="shared" si="1"/>
        <v>6</v>
      </c>
    </row>
    <row r="20" s="1" customFormat="1" spans="11:19">
      <c r="K20" s="2" t="s">
        <v>29</v>
      </c>
      <c r="L20" s="3">
        <v>10</v>
      </c>
      <c r="M20" s="3">
        <v>10</v>
      </c>
      <c r="N20" s="3">
        <v>9</v>
      </c>
      <c r="O20" s="3">
        <f t="shared" si="0"/>
        <v>29</v>
      </c>
      <c r="P20" s="3">
        <f t="shared" si="1"/>
        <v>9.66666666666667</v>
      </c>
      <c r="S20" s="8" t="s">
        <v>30</v>
      </c>
    </row>
    <row r="21" s="1" customFormat="1" spans="11:26">
      <c r="K21" s="2" t="s">
        <v>31</v>
      </c>
      <c r="L21" s="3">
        <v>9</v>
      </c>
      <c r="M21" s="3">
        <v>9</v>
      </c>
      <c r="N21" s="3">
        <v>10</v>
      </c>
      <c r="O21" s="3">
        <f t="shared" si="0"/>
        <v>28</v>
      </c>
      <c r="P21" s="3">
        <f t="shared" si="1"/>
        <v>9.33333333333333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6</v>
      </c>
      <c r="M22" s="3">
        <v>6</v>
      </c>
      <c r="N22" s="3">
        <v>7</v>
      </c>
      <c r="O22" s="3">
        <f t="shared" si="0"/>
        <v>19</v>
      </c>
      <c r="P22" s="3">
        <f t="shared" si="1"/>
        <v>6.33333333333333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6</v>
      </c>
      <c r="M23" s="3">
        <v>6</v>
      </c>
      <c r="N23" s="3">
        <v>7</v>
      </c>
      <c r="O23" s="3">
        <f t="shared" si="0"/>
        <v>19</v>
      </c>
      <c r="P23" s="3">
        <f t="shared" si="1"/>
        <v>6.33333333333333</v>
      </c>
      <c r="S23" s="2" t="s">
        <v>1</v>
      </c>
      <c r="T23" s="2">
        <f>3-1</f>
        <v>2</v>
      </c>
      <c r="U23" s="5">
        <f>(SUMSQ(L32:N32)/25)-T17</f>
        <v>2.7466666666669</v>
      </c>
      <c r="V23" s="5">
        <f t="shared" ref="V23:V27" si="11">U23/T23</f>
        <v>1.37333333333345</v>
      </c>
      <c r="W23" s="5">
        <f t="shared" ref="W23:W26" si="12">V23/$V$27</f>
        <v>3.30923694779151</v>
      </c>
      <c r="X23" s="5">
        <v>3.1907273359285</v>
      </c>
      <c r="Y23" s="5">
        <v>5.07666380708612</v>
      </c>
      <c r="Z23" s="2" t="s">
        <v>66</v>
      </c>
    </row>
    <row r="24" s="1" customFormat="1" spans="11:26">
      <c r="K24" s="2" t="s">
        <v>42</v>
      </c>
      <c r="L24" s="3">
        <v>6</v>
      </c>
      <c r="M24" s="3">
        <v>6</v>
      </c>
      <c r="N24" s="3">
        <v>7</v>
      </c>
      <c r="O24" s="3">
        <f t="shared" si="0"/>
        <v>19</v>
      </c>
      <c r="P24" s="3">
        <f t="shared" si="1"/>
        <v>6.33333333333333</v>
      </c>
      <c r="S24" s="2" t="s">
        <v>43</v>
      </c>
      <c r="T24" s="2">
        <f>5-1</f>
        <v>4</v>
      </c>
      <c r="U24" s="5">
        <f>(SUMSQ(T13:X13)/15)-T17</f>
        <v>15.3866666666668</v>
      </c>
      <c r="V24" s="5">
        <f t="shared" si="11"/>
        <v>3.84666666666669</v>
      </c>
      <c r="W24" s="5">
        <f t="shared" si="12"/>
        <v>9.26907630522112</v>
      </c>
      <c r="X24" s="5">
        <v>2.56524050847904</v>
      </c>
      <c r="Y24" s="5">
        <v>3.73741724260353</v>
      </c>
      <c r="Z24" s="2" t="s">
        <v>46</v>
      </c>
    </row>
    <row r="25" s="1" customFormat="1" spans="11:26">
      <c r="K25" s="2" t="s">
        <v>44</v>
      </c>
      <c r="L25" s="3">
        <v>7</v>
      </c>
      <c r="M25" s="3">
        <v>8</v>
      </c>
      <c r="N25" s="3">
        <v>7</v>
      </c>
      <c r="O25" s="3">
        <f t="shared" si="0"/>
        <v>22</v>
      </c>
      <c r="P25" s="3">
        <f t="shared" si="1"/>
        <v>7.33333333333333</v>
      </c>
      <c r="S25" s="2" t="s">
        <v>45</v>
      </c>
      <c r="T25" s="2">
        <f>5-1</f>
        <v>4</v>
      </c>
      <c r="U25" s="5">
        <f>(SUMSQ(Y8:Y12)/15)-T17</f>
        <v>20.8533333333335</v>
      </c>
      <c r="V25" s="5">
        <f t="shared" si="11"/>
        <v>5.21333333333337</v>
      </c>
      <c r="W25" s="5">
        <f t="shared" si="12"/>
        <v>12.5622489959843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7</v>
      </c>
      <c r="M26" s="3">
        <v>7</v>
      </c>
      <c r="N26" s="3">
        <v>6</v>
      </c>
      <c r="O26" s="3">
        <f t="shared" si="0"/>
        <v>20</v>
      </c>
      <c r="P26" s="3">
        <f t="shared" si="1"/>
        <v>6.66666666666667</v>
      </c>
      <c r="S26" s="2" t="s">
        <v>48</v>
      </c>
      <c r="T26" s="2">
        <f>(5-1)*(5-1)</f>
        <v>16</v>
      </c>
      <c r="U26" s="5">
        <f>(SUMSQ(T8:X12)/3)-T17-U24-U25</f>
        <v>44.0799999999999</v>
      </c>
      <c r="V26" s="5">
        <f t="shared" si="11"/>
        <v>2.755</v>
      </c>
      <c r="W26" s="5">
        <f t="shared" si="12"/>
        <v>6.63855421686759</v>
      </c>
      <c r="X26" s="5">
        <v>1.85916701285117</v>
      </c>
      <c r="Y26" s="5">
        <v>2.39851571226643</v>
      </c>
      <c r="Z26" s="2" t="s">
        <v>46</v>
      </c>
    </row>
    <row r="27" s="1" customFormat="1" spans="11:26">
      <c r="K27" s="2" t="s">
        <v>49</v>
      </c>
      <c r="L27" s="3">
        <v>6</v>
      </c>
      <c r="M27" s="3">
        <v>6</v>
      </c>
      <c r="N27" s="3">
        <v>6</v>
      </c>
      <c r="O27" s="3">
        <f t="shared" si="0"/>
        <v>18</v>
      </c>
      <c r="P27" s="3">
        <f t="shared" si="1"/>
        <v>6</v>
      </c>
      <c r="S27" s="2" t="s">
        <v>50</v>
      </c>
      <c r="T27" s="2">
        <f>((5*5)-1)*(3-1)</f>
        <v>48</v>
      </c>
      <c r="U27" s="5">
        <f>T18-U23-U24-U25-U26</f>
        <v>19.9199999999996</v>
      </c>
      <c r="V27" s="5">
        <f t="shared" si="11"/>
        <v>0.414999999999992</v>
      </c>
      <c r="W27" s="5"/>
      <c r="X27" s="5"/>
      <c r="Y27" s="5"/>
      <c r="Z27" s="4"/>
    </row>
    <row r="28" s="1" customFormat="1" spans="11:26">
      <c r="K28" s="2" t="s">
        <v>51</v>
      </c>
      <c r="L28" s="3">
        <v>6</v>
      </c>
      <c r="M28" s="3">
        <v>6</v>
      </c>
      <c r="N28" s="3">
        <v>7</v>
      </c>
      <c r="O28" s="3">
        <f t="shared" si="0"/>
        <v>19</v>
      </c>
      <c r="P28" s="3">
        <f t="shared" si="1"/>
        <v>6.33333333333333</v>
      </c>
      <c r="S28" s="2" t="s">
        <v>2</v>
      </c>
      <c r="T28" s="2">
        <f>(5*5*3)-1</f>
        <v>74</v>
      </c>
      <c r="U28" s="5">
        <f>T18</f>
        <v>102.986666666667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9</v>
      </c>
      <c r="M29" s="3">
        <v>8</v>
      </c>
      <c r="N29" s="3">
        <v>8</v>
      </c>
      <c r="O29" s="3">
        <f t="shared" si="0"/>
        <v>25</v>
      </c>
      <c r="P29" s="3">
        <f t="shared" si="1"/>
        <v>8.33333333333333</v>
      </c>
    </row>
    <row r="30" s="1" customFormat="1" spans="11:27">
      <c r="K30" s="2" t="s">
        <v>53</v>
      </c>
      <c r="L30" s="3">
        <v>7</v>
      </c>
      <c r="M30" s="3">
        <v>7</v>
      </c>
      <c r="N30" s="3">
        <v>8</v>
      </c>
      <c r="O30" s="3">
        <f t="shared" si="0"/>
        <v>22</v>
      </c>
      <c r="P30" s="3">
        <f t="shared" si="1"/>
        <v>7.33333333333333</v>
      </c>
      <c r="Y30" s="8" t="s">
        <v>54</v>
      </c>
      <c r="Z30" s="10">
        <f>(SQRT(V27)/P32)*100</f>
        <v>9.68243892288953</v>
      </c>
      <c r="AA30" s="1" t="s">
        <v>55</v>
      </c>
    </row>
    <row r="31" s="1" customFormat="1" spans="11:19">
      <c r="K31" s="2" t="s">
        <v>56</v>
      </c>
      <c r="L31" s="3">
        <v>8</v>
      </c>
      <c r="M31" s="3">
        <v>7</v>
      </c>
      <c r="N31" s="3">
        <v>7</v>
      </c>
      <c r="O31" s="3">
        <f t="shared" si="0"/>
        <v>22</v>
      </c>
      <c r="P31" s="3">
        <f t="shared" si="1"/>
        <v>7.33333333333333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162</v>
      </c>
      <c r="M32" s="3">
        <f t="shared" si="13"/>
        <v>164</v>
      </c>
      <c r="N32" s="3">
        <f t="shared" si="13"/>
        <v>173</v>
      </c>
      <c r="O32" s="3">
        <f t="shared" si="13"/>
        <v>499</v>
      </c>
      <c r="P32" s="4">
        <f>AVERAGE(P7:P31)</f>
        <v>6.65333333333334</v>
      </c>
      <c r="S32" s="6" t="s">
        <v>58</v>
      </c>
      <c r="T32" s="10">
        <f>SQRT(V27/15)</f>
        <v>0.16633299933166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0.47288471709991</v>
      </c>
      <c r="U35" s="10">
        <f t="shared" si="14"/>
        <v>0.497502001000996</v>
      </c>
      <c r="V35" s="10">
        <f t="shared" si="14"/>
        <v>0.513469968936836</v>
      </c>
      <c r="W35" s="10">
        <f t="shared" si="14"/>
        <v>0.525113278890052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1">
      <c r="S39" s="2" t="s">
        <v>6</v>
      </c>
      <c r="T39" s="5"/>
      <c r="U39" s="2"/>
    </row>
    <row r="40" s="1" customFormat="1" spans="19:22">
      <c r="S40" s="2" t="s">
        <v>7</v>
      </c>
      <c r="T40" s="5"/>
      <c r="U40" s="2"/>
      <c r="V40" s="7"/>
    </row>
    <row r="41" s="1" customFormat="1" spans="19:22">
      <c r="S41" s="2" t="s">
        <v>8</v>
      </c>
      <c r="T41" s="5"/>
      <c r="U41" s="2"/>
      <c r="V41" s="7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0.16633299933166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0.47288471709991</v>
      </c>
      <c r="U49" s="10">
        <f t="shared" si="15"/>
        <v>0.497502001000996</v>
      </c>
      <c r="V49" s="10">
        <f t="shared" si="15"/>
        <v>0.513469968936836</v>
      </c>
      <c r="W49" s="10">
        <f t="shared" si="15"/>
        <v>0.525113278890052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11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0.37193189340702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1.05740237295616</v>
      </c>
      <c r="U62" s="12">
        <f t="shared" si="16"/>
        <v>1.1124482931804</v>
      </c>
      <c r="V62" s="12">
        <f t="shared" si="16"/>
        <v>1.14815375494747</v>
      </c>
      <c r="W62" s="12">
        <f t="shared" si="16"/>
        <v>1.17418898748596</v>
      </c>
      <c r="X62" s="12">
        <f t="shared" si="16"/>
        <v>1.19427330972994</v>
      </c>
      <c r="Y62" s="12">
        <f t="shared" si="16"/>
        <v>1.20989444925304</v>
      </c>
      <c r="Z62" s="12">
        <f t="shared" si="16"/>
        <v>1.22291206552228</v>
      </c>
      <c r="AA62" s="12">
        <f t="shared" si="16"/>
        <v>1.23407002232449</v>
      </c>
      <c r="AB62" s="12">
        <f t="shared" si="16"/>
        <v>1.24299638776626</v>
      </c>
      <c r="AC62" s="12">
        <f t="shared" si="16"/>
        <v>1.25080695752781</v>
      </c>
      <c r="AD62" s="12">
        <f t="shared" si="16"/>
        <v>1.25787366350254</v>
      </c>
      <c r="AE62" s="12">
        <f t="shared" si="16"/>
        <v>1.26382457379705</v>
      </c>
      <c r="AF62" s="12">
        <f t="shared" si="16"/>
        <v>1.26903162030475</v>
      </c>
      <c r="AG62" s="12">
        <f t="shared" si="16"/>
        <v>1.27349480302564</v>
      </c>
      <c r="AH62" s="12">
        <f t="shared" si="16"/>
        <v>1.27758605385311</v>
      </c>
      <c r="AI62" s="12">
        <f t="shared" si="16"/>
        <v>1.28130537278718</v>
      </c>
      <c r="AJ62" s="12">
        <f t="shared" si="16"/>
        <v>1.28428082793444</v>
      </c>
      <c r="AK62" s="12">
        <f t="shared" si="16"/>
        <v>1.2872562830817</v>
      </c>
      <c r="AL62" s="12">
        <f t="shared" si="16"/>
        <v>1.28985980633554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0"/>
    </row>
    <row r="66" s="1" customFormat="1" spans="19:22">
      <c r="S66" s="2" t="s">
        <v>10</v>
      </c>
      <c r="T66" s="3"/>
      <c r="U66" s="2"/>
      <c r="V66" s="13"/>
    </row>
    <row r="67" s="1" customFormat="1" spans="19:21">
      <c r="S67" s="2" t="s">
        <v>12</v>
      </c>
      <c r="T67" s="3"/>
      <c r="U67" s="2"/>
    </row>
    <row r="68" s="1" customFormat="1" spans="19:21">
      <c r="S68" s="2" t="s">
        <v>14</v>
      </c>
      <c r="T68" s="3"/>
      <c r="U68" s="2"/>
    </row>
    <row r="69" s="1" customFormat="1" spans="19:22">
      <c r="S69" s="2" t="s">
        <v>16</v>
      </c>
      <c r="T69" s="3"/>
      <c r="U69" s="2"/>
      <c r="V69" s="7"/>
    </row>
    <row r="70" s="1" customFormat="1" spans="19:21">
      <c r="S70" s="2" t="s">
        <v>18</v>
      </c>
      <c r="T70" s="3"/>
      <c r="U70" s="2"/>
    </row>
    <row r="71" s="1" customFormat="1" spans="19:21">
      <c r="S71" s="2" t="s">
        <v>20</v>
      </c>
      <c r="T71" s="3"/>
      <c r="U71" s="2"/>
    </row>
    <row r="72" s="1" customFormat="1" spans="19:21">
      <c r="S72" s="2" t="s">
        <v>21</v>
      </c>
      <c r="T72" s="3"/>
      <c r="U72" s="2"/>
    </row>
    <row r="73" s="1" customFormat="1" spans="19:22">
      <c r="S73" s="2" t="s">
        <v>22</v>
      </c>
      <c r="T73" s="3"/>
      <c r="U73" s="2"/>
      <c r="V73" s="12"/>
    </row>
    <row r="74" s="1" customFormat="1" spans="19:21">
      <c r="S74" s="2" t="s">
        <v>23</v>
      </c>
      <c r="T74" s="3"/>
      <c r="U74" s="2"/>
    </row>
    <row r="75" s="1" customFormat="1" spans="19:22">
      <c r="S75" s="2" t="s">
        <v>24</v>
      </c>
      <c r="T75" s="3"/>
      <c r="U75" s="2"/>
      <c r="V75" s="13"/>
    </row>
    <row r="76" s="1" customFormat="1" spans="19:21">
      <c r="S76" s="2" t="s">
        <v>26</v>
      </c>
      <c r="T76" s="3"/>
      <c r="U76" s="2"/>
    </row>
    <row r="77" s="1" customFormat="1" spans="19:22">
      <c r="S77" s="2" t="s">
        <v>28</v>
      </c>
      <c r="T77" s="3"/>
      <c r="U77" s="2"/>
      <c r="V77" s="7"/>
    </row>
    <row r="78" s="1" customFormat="1" spans="19:21">
      <c r="S78" s="2" t="s">
        <v>29</v>
      </c>
      <c r="T78" s="3"/>
      <c r="U78" s="2"/>
    </row>
    <row r="79" s="1" customFormat="1" spans="19:21">
      <c r="S79" s="2" t="s">
        <v>31</v>
      </c>
      <c r="T79" s="3"/>
      <c r="U79" s="2"/>
    </row>
    <row r="80" s="1" customFormat="1" spans="19:21">
      <c r="S80" s="2" t="s">
        <v>39</v>
      </c>
      <c r="T80" s="3"/>
      <c r="U80" s="2"/>
    </row>
    <row r="81" s="1" customFormat="1" spans="19:21">
      <c r="S81" s="2" t="s">
        <v>40</v>
      </c>
      <c r="T81" s="3"/>
      <c r="U81" s="2"/>
    </row>
    <row r="82" s="1" customFormat="1" spans="19:21">
      <c r="S82" s="2" t="s">
        <v>42</v>
      </c>
      <c r="T82" s="3"/>
      <c r="U82" s="2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1">
      <c r="S85" s="2" t="s">
        <v>49</v>
      </c>
      <c r="T85" s="3"/>
      <c r="U85" s="2"/>
    </row>
    <row r="86" s="1" customFormat="1" spans="19:22">
      <c r="S86" s="2" t="s">
        <v>51</v>
      </c>
      <c r="T86" s="3"/>
      <c r="U86" s="2"/>
      <c r="V86" s="13"/>
    </row>
    <row r="87" s="1" customFormat="1" spans="19:21">
      <c r="S87" s="2" t="s">
        <v>52</v>
      </c>
      <c r="T87" s="3"/>
      <c r="U87" s="2"/>
    </row>
    <row r="88" s="1" customFormat="1" spans="19:22">
      <c r="S88" s="2" t="s">
        <v>53</v>
      </c>
      <c r="T88" s="3"/>
      <c r="U88" s="2"/>
      <c r="V88" s="13"/>
    </row>
    <row r="89" s="1" customFormat="1" spans="19:21">
      <c r="S89" s="2" t="s">
        <v>56</v>
      </c>
      <c r="T89" s="3"/>
      <c r="U89" s="2"/>
    </row>
  </sheetData>
  <sortState ref="S65:V89">
    <sortCondition ref="T65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G5" workbookViewId="0">
      <selection activeCell="L7" sqref="L7:N3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7</v>
      </c>
      <c r="M7" s="3">
        <v>7</v>
      </c>
      <c r="N7" s="3">
        <v>8</v>
      </c>
      <c r="O7" s="3">
        <f t="shared" ref="O7:O31" si="0">SUM(L7:N7)</f>
        <v>22</v>
      </c>
      <c r="P7" s="3">
        <f t="shared" ref="P7:P31" si="1">AVERAGE(L7:N7)</f>
        <v>7.33333333333333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7</v>
      </c>
      <c r="M8" s="3">
        <v>8</v>
      </c>
      <c r="N8" s="3">
        <v>7</v>
      </c>
      <c r="O8" s="3">
        <f t="shared" si="0"/>
        <v>22</v>
      </c>
      <c r="P8" s="3">
        <f t="shared" si="1"/>
        <v>7.33333333333333</v>
      </c>
      <c r="S8" s="2" t="s">
        <v>11</v>
      </c>
      <c r="T8" s="3">
        <f t="shared" ref="T8:T12" si="2">O7</f>
        <v>22</v>
      </c>
      <c r="U8" s="3">
        <f t="shared" ref="U8:U12" si="3">O12</f>
        <v>21</v>
      </c>
      <c r="V8" s="3">
        <f t="shared" ref="V8:V12" si="4">O17</f>
        <v>20</v>
      </c>
      <c r="W8" s="3">
        <f t="shared" ref="W8:W12" si="5">O22</f>
        <v>22</v>
      </c>
      <c r="X8" s="3">
        <f t="shared" ref="X8:X12" si="6">O27</f>
        <v>22</v>
      </c>
      <c r="Y8" s="3">
        <f t="shared" ref="Y8:Y12" si="7">SUM(T8:X8)</f>
        <v>107</v>
      </c>
      <c r="Z8" s="5">
        <f t="shared" ref="Z8:Z12" si="8">Y8/15</f>
        <v>7.13333333333333</v>
      </c>
    </row>
    <row r="9" s="1" customFormat="1" spans="11:26">
      <c r="K9" s="2" t="s">
        <v>12</v>
      </c>
      <c r="L9" s="3">
        <v>8</v>
      </c>
      <c r="M9" s="3">
        <v>8</v>
      </c>
      <c r="N9" s="3">
        <v>7</v>
      </c>
      <c r="O9" s="3">
        <f t="shared" si="0"/>
        <v>23</v>
      </c>
      <c r="P9" s="3">
        <f t="shared" si="1"/>
        <v>7.66666666666667</v>
      </c>
      <c r="S9" s="2" t="s">
        <v>13</v>
      </c>
      <c r="T9" s="3">
        <f t="shared" si="2"/>
        <v>22</v>
      </c>
      <c r="U9" s="3">
        <f t="shared" si="3"/>
        <v>23</v>
      </c>
      <c r="V9" s="3">
        <f t="shared" si="4"/>
        <v>20</v>
      </c>
      <c r="W9" s="3">
        <f t="shared" si="5"/>
        <v>22</v>
      </c>
      <c r="X9" s="3">
        <f t="shared" si="6"/>
        <v>22</v>
      </c>
      <c r="Y9" s="3">
        <f t="shared" si="7"/>
        <v>109</v>
      </c>
      <c r="Z9" s="5">
        <f t="shared" si="8"/>
        <v>7.26666666666667</v>
      </c>
    </row>
    <row r="10" s="1" customFormat="1" spans="11:26">
      <c r="K10" s="2" t="s">
        <v>14</v>
      </c>
      <c r="L10" s="3">
        <v>7</v>
      </c>
      <c r="M10" s="3">
        <v>7</v>
      </c>
      <c r="N10" s="3">
        <v>8</v>
      </c>
      <c r="O10" s="3">
        <f t="shared" si="0"/>
        <v>22</v>
      </c>
      <c r="P10" s="3">
        <f t="shared" si="1"/>
        <v>7.33333333333333</v>
      </c>
      <c r="S10" s="2" t="s">
        <v>15</v>
      </c>
      <c r="T10" s="3">
        <f t="shared" si="2"/>
        <v>23</v>
      </c>
      <c r="U10" s="3">
        <f t="shared" si="3"/>
        <v>21</v>
      </c>
      <c r="V10" s="3">
        <f t="shared" si="4"/>
        <v>21</v>
      </c>
      <c r="W10" s="3">
        <f t="shared" si="5"/>
        <v>23</v>
      </c>
      <c r="X10" s="3">
        <f t="shared" si="6"/>
        <v>28</v>
      </c>
      <c r="Y10" s="3">
        <f t="shared" si="7"/>
        <v>116</v>
      </c>
      <c r="Z10" s="5">
        <f t="shared" si="8"/>
        <v>7.73333333333333</v>
      </c>
    </row>
    <row r="11" s="1" customFormat="1" spans="11:26">
      <c r="K11" s="2" t="s">
        <v>16</v>
      </c>
      <c r="L11" s="3">
        <v>7</v>
      </c>
      <c r="M11" s="3">
        <v>8</v>
      </c>
      <c r="N11" s="3">
        <v>7</v>
      </c>
      <c r="O11" s="3">
        <f t="shared" si="0"/>
        <v>22</v>
      </c>
      <c r="P11" s="3">
        <f t="shared" si="1"/>
        <v>7.33333333333333</v>
      </c>
      <c r="S11" s="2" t="s">
        <v>17</v>
      </c>
      <c r="T11" s="3">
        <f t="shared" si="2"/>
        <v>22</v>
      </c>
      <c r="U11" s="3">
        <f t="shared" si="3"/>
        <v>22</v>
      </c>
      <c r="V11" s="3">
        <f t="shared" si="4"/>
        <v>33</v>
      </c>
      <c r="W11" s="3">
        <f t="shared" si="5"/>
        <v>25</v>
      </c>
      <c r="X11" s="3">
        <f t="shared" si="6"/>
        <v>25</v>
      </c>
      <c r="Y11" s="3">
        <f t="shared" si="7"/>
        <v>127</v>
      </c>
      <c r="Z11" s="5">
        <f t="shared" si="8"/>
        <v>8.46666666666667</v>
      </c>
    </row>
    <row r="12" s="1" customFormat="1" spans="11:26">
      <c r="K12" s="2" t="s">
        <v>18</v>
      </c>
      <c r="L12" s="3">
        <v>6</v>
      </c>
      <c r="M12" s="3">
        <v>7</v>
      </c>
      <c r="N12" s="3">
        <v>8</v>
      </c>
      <c r="O12" s="3">
        <f t="shared" si="0"/>
        <v>21</v>
      </c>
      <c r="P12" s="3">
        <f t="shared" si="1"/>
        <v>7</v>
      </c>
      <c r="S12" s="2" t="s">
        <v>19</v>
      </c>
      <c r="T12" s="3">
        <f t="shared" si="2"/>
        <v>22</v>
      </c>
      <c r="U12" s="3">
        <f t="shared" si="3"/>
        <v>23</v>
      </c>
      <c r="V12" s="3">
        <f t="shared" si="4"/>
        <v>32</v>
      </c>
      <c r="W12" s="3">
        <f t="shared" si="5"/>
        <v>24</v>
      </c>
      <c r="X12" s="3">
        <f t="shared" si="6"/>
        <v>25</v>
      </c>
      <c r="Y12" s="3">
        <f t="shared" si="7"/>
        <v>126</v>
      </c>
      <c r="Z12" s="5">
        <f t="shared" si="8"/>
        <v>8.4</v>
      </c>
    </row>
    <row r="13" s="1" customFormat="1" spans="11:26">
      <c r="K13" s="2" t="s">
        <v>20</v>
      </c>
      <c r="L13" s="3">
        <v>7</v>
      </c>
      <c r="M13" s="3">
        <v>7</v>
      </c>
      <c r="N13" s="3">
        <v>9</v>
      </c>
      <c r="O13" s="3">
        <f t="shared" si="0"/>
        <v>23</v>
      </c>
      <c r="P13" s="3">
        <f t="shared" si="1"/>
        <v>7.66666666666667</v>
      </c>
      <c r="S13" s="2" t="s">
        <v>2</v>
      </c>
      <c r="T13" s="3">
        <f t="shared" ref="T13:Y13" si="9">SUM(T8:T12)</f>
        <v>111</v>
      </c>
      <c r="U13" s="3">
        <f t="shared" si="9"/>
        <v>110</v>
      </c>
      <c r="V13" s="3">
        <f t="shared" si="9"/>
        <v>126</v>
      </c>
      <c r="W13" s="3">
        <f t="shared" si="9"/>
        <v>116</v>
      </c>
      <c r="X13" s="3">
        <f t="shared" si="9"/>
        <v>122</v>
      </c>
      <c r="Y13" s="3">
        <f t="shared" si="9"/>
        <v>585</v>
      </c>
      <c r="Z13" s="2"/>
    </row>
    <row r="14" s="1" customFormat="1" spans="11:26">
      <c r="K14" s="2" t="s">
        <v>21</v>
      </c>
      <c r="L14" s="3">
        <v>7</v>
      </c>
      <c r="M14" s="3">
        <v>6</v>
      </c>
      <c r="N14" s="3">
        <v>8</v>
      </c>
      <c r="O14" s="3">
        <f t="shared" si="0"/>
        <v>21</v>
      </c>
      <c r="P14" s="3">
        <f t="shared" si="1"/>
        <v>7</v>
      </c>
      <c r="S14" s="2" t="s">
        <v>3</v>
      </c>
      <c r="T14" s="5">
        <f t="shared" ref="T14:X14" si="10">T13/15</f>
        <v>7.4</v>
      </c>
      <c r="U14" s="5">
        <f t="shared" si="10"/>
        <v>7.33333333333333</v>
      </c>
      <c r="V14" s="5">
        <f t="shared" si="10"/>
        <v>8.4</v>
      </c>
      <c r="W14" s="5">
        <f t="shared" si="10"/>
        <v>7.73333333333333</v>
      </c>
      <c r="X14" s="5">
        <f t="shared" si="10"/>
        <v>8.13333333333333</v>
      </c>
      <c r="Y14" s="2"/>
      <c r="Z14" s="2"/>
    </row>
    <row r="15" s="1" customFormat="1" spans="11:16">
      <c r="K15" s="2" t="s">
        <v>22</v>
      </c>
      <c r="L15" s="3">
        <v>7</v>
      </c>
      <c r="M15" s="3">
        <v>7</v>
      </c>
      <c r="N15" s="3">
        <v>8</v>
      </c>
      <c r="O15" s="3">
        <f t="shared" si="0"/>
        <v>22</v>
      </c>
      <c r="P15" s="3">
        <f t="shared" si="1"/>
        <v>7.33333333333333</v>
      </c>
    </row>
    <row r="16" s="1" customFormat="1" spans="11:16">
      <c r="K16" s="2" t="s">
        <v>23</v>
      </c>
      <c r="L16" s="3">
        <v>7</v>
      </c>
      <c r="M16" s="3">
        <v>7</v>
      </c>
      <c r="N16" s="3">
        <v>9</v>
      </c>
      <c r="O16" s="3">
        <f t="shared" si="0"/>
        <v>23</v>
      </c>
      <c r="P16" s="3">
        <f t="shared" si="1"/>
        <v>7.66666666666667</v>
      </c>
    </row>
    <row r="17" s="1" customFormat="1" spans="11:20">
      <c r="K17" s="2" t="s">
        <v>24</v>
      </c>
      <c r="L17" s="3">
        <v>6</v>
      </c>
      <c r="M17" s="3">
        <v>7</v>
      </c>
      <c r="N17" s="3">
        <v>7</v>
      </c>
      <c r="O17" s="3">
        <f t="shared" si="0"/>
        <v>20</v>
      </c>
      <c r="P17" s="3">
        <f t="shared" si="1"/>
        <v>6.66666666666667</v>
      </c>
      <c r="S17" s="6" t="s">
        <v>25</v>
      </c>
      <c r="T17" s="7">
        <f>O32^2/(5*5*3)</f>
        <v>4563</v>
      </c>
    </row>
    <row r="18" s="1" customFormat="1" spans="11:20">
      <c r="K18" s="2" t="s">
        <v>26</v>
      </c>
      <c r="L18" s="3">
        <v>7</v>
      </c>
      <c r="M18" s="3">
        <v>6</v>
      </c>
      <c r="N18" s="3">
        <v>7</v>
      </c>
      <c r="O18" s="3">
        <f t="shared" si="0"/>
        <v>20</v>
      </c>
      <c r="P18" s="3">
        <f t="shared" si="1"/>
        <v>6.66666666666667</v>
      </c>
      <c r="S18" s="6" t="s">
        <v>27</v>
      </c>
      <c r="T18" s="7">
        <f>SUMSQ(L7:N31)-T17</f>
        <v>112</v>
      </c>
    </row>
    <row r="19" s="1" customFormat="1" spans="11:16">
      <c r="K19" s="2" t="s">
        <v>28</v>
      </c>
      <c r="L19" s="3">
        <v>6</v>
      </c>
      <c r="M19" s="3">
        <v>7</v>
      </c>
      <c r="N19" s="3">
        <v>8</v>
      </c>
      <c r="O19" s="3">
        <f t="shared" si="0"/>
        <v>21</v>
      </c>
      <c r="P19" s="3">
        <f t="shared" si="1"/>
        <v>7</v>
      </c>
    </row>
    <row r="20" s="1" customFormat="1" spans="11:19">
      <c r="K20" s="2" t="s">
        <v>29</v>
      </c>
      <c r="L20" s="3">
        <v>11</v>
      </c>
      <c r="M20" s="3">
        <v>12</v>
      </c>
      <c r="N20" s="3">
        <v>10</v>
      </c>
      <c r="O20" s="3">
        <f t="shared" si="0"/>
        <v>33</v>
      </c>
      <c r="P20" s="3">
        <f t="shared" si="1"/>
        <v>11</v>
      </c>
      <c r="S20" s="8" t="s">
        <v>30</v>
      </c>
    </row>
    <row r="21" s="1" customFormat="1" spans="11:26">
      <c r="K21" s="2" t="s">
        <v>31</v>
      </c>
      <c r="L21" s="3">
        <v>10</v>
      </c>
      <c r="M21" s="3">
        <v>11</v>
      </c>
      <c r="N21" s="3">
        <v>11</v>
      </c>
      <c r="O21" s="3">
        <f t="shared" si="0"/>
        <v>32</v>
      </c>
      <c r="P21" s="3">
        <f t="shared" si="1"/>
        <v>10.6666666666667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7</v>
      </c>
      <c r="M22" s="3">
        <v>7</v>
      </c>
      <c r="N22" s="3">
        <v>8</v>
      </c>
      <c r="O22" s="3">
        <f t="shared" si="0"/>
        <v>22</v>
      </c>
      <c r="P22" s="3">
        <f t="shared" si="1"/>
        <v>7.33333333333333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7</v>
      </c>
      <c r="M23" s="3">
        <v>7</v>
      </c>
      <c r="N23" s="3">
        <v>8</v>
      </c>
      <c r="O23" s="3">
        <f t="shared" si="0"/>
        <v>22</v>
      </c>
      <c r="P23" s="3">
        <f t="shared" si="1"/>
        <v>7.33333333333333</v>
      </c>
      <c r="S23" s="2" t="s">
        <v>1</v>
      </c>
      <c r="T23" s="2">
        <f>3-1</f>
        <v>2</v>
      </c>
      <c r="U23" s="5">
        <f>(SUMSQ(L32:N32)/25)-T17</f>
        <v>3.11999999999989</v>
      </c>
      <c r="V23" s="5">
        <f t="shared" ref="V23:V27" si="11">U23/T23</f>
        <v>1.55999999999995</v>
      </c>
      <c r="W23" s="5">
        <f t="shared" ref="W23:W26" si="12">V23/$V$27</f>
        <v>3.09251101321578</v>
      </c>
      <c r="X23" s="5">
        <v>3.1907273359285</v>
      </c>
      <c r="Y23" s="5">
        <v>5.07666380708612</v>
      </c>
      <c r="Z23" s="2" t="s">
        <v>41</v>
      </c>
    </row>
    <row r="24" s="1" customFormat="1" spans="11:26">
      <c r="K24" s="2" t="s">
        <v>42</v>
      </c>
      <c r="L24" s="3">
        <v>8</v>
      </c>
      <c r="M24" s="3">
        <v>7</v>
      </c>
      <c r="N24" s="3">
        <v>8</v>
      </c>
      <c r="O24" s="3">
        <f t="shared" si="0"/>
        <v>23</v>
      </c>
      <c r="P24" s="3">
        <f t="shared" si="1"/>
        <v>7.66666666666667</v>
      </c>
      <c r="S24" s="2" t="s">
        <v>43</v>
      </c>
      <c r="T24" s="2">
        <f>5-1</f>
        <v>4</v>
      </c>
      <c r="U24" s="5">
        <f>(SUMSQ(T13:X13)/15)-T17</f>
        <v>12.8000000000002</v>
      </c>
      <c r="V24" s="5">
        <f t="shared" si="11"/>
        <v>3.20000000000005</v>
      </c>
      <c r="W24" s="5">
        <f t="shared" si="12"/>
        <v>6.3436123348019</v>
      </c>
      <c r="X24" s="5">
        <v>2.56524050847904</v>
      </c>
      <c r="Y24" s="5">
        <v>3.73741724260353</v>
      </c>
      <c r="Z24" s="2" t="s">
        <v>46</v>
      </c>
    </row>
    <row r="25" s="1" customFormat="1" spans="11:26">
      <c r="K25" s="2" t="s">
        <v>44</v>
      </c>
      <c r="L25" s="3">
        <v>8</v>
      </c>
      <c r="M25" s="3">
        <v>9</v>
      </c>
      <c r="N25" s="3">
        <v>8</v>
      </c>
      <c r="O25" s="3">
        <f t="shared" si="0"/>
        <v>25</v>
      </c>
      <c r="P25" s="3">
        <f t="shared" si="1"/>
        <v>8.33333333333333</v>
      </c>
      <c r="S25" s="2" t="s">
        <v>45</v>
      </c>
      <c r="T25" s="2">
        <f>5-1</f>
        <v>4</v>
      </c>
      <c r="U25" s="5">
        <f>(SUMSQ(Y8:Y12)/15)-T17</f>
        <v>23.0666666666666</v>
      </c>
      <c r="V25" s="5">
        <f t="shared" si="11"/>
        <v>5.76666666666665</v>
      </c>
      <c r="W25" s="5">
        <f t="shared" si="12"/>
        <v>11.4317180616741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9</v>
      </c>
      <c r="M26" s="3">
        <v>8</v>
      </c>
      <c r="N26" s="3">
        <v>7</v>
      </c>
      <c r="O26" s="3">
        <f t="shared" si="0"/>
        <v>24</v>
      </c>
      <c r="P26" s="3">
        <f t="shared" si="1"/>
        <v>8</v>
      </c>
      <c r="S26" s="2" t="s">
        <v>48</v>
      </c>
      <c r="T26" s="2">
        <f>(5-1)*(5-1)</f>
        <v>16</v>
      </c>
      <c r="U26" s="5">
        <f>(SUMSQ(T8:X12)/3)-T17-U24-U25</f>
        <v>48.8000000000002</v>
      </c>
      <c r="V26" s="5">
        <f t="shared" si="11"/>
        <v>3.05000000000001</v>
      </c>
      <c r="W26" s="5">
        <f t="shared" si="12"/>
        <v>6.046255506608</v>
      </c>
      <c r="X26" s="5">
        <v>1.85916701285117</v>
      </c>
      <c r="Y26" s="5">
        <v>2.39851571226643</v>
      </c>
      <c r="Z26" s="2" t="s">
        <v>46</v>
      </c>
    </row>
    <row r="27" s="1" customFormat="1" spans="11:26">
      <c r="K27" s="2" t="s">
        <v>49</v>
      </c>
      <c r="L27" s="3">
        <v>7</v>
      </c>
      <c r="M27" s="3">
        <v>8</v>
      </c>
      <c r="N27" s="3">
        <v>7</v>
      </c>
      <c r="O27" s="3">
        <f t="shared" si="0"/>
        <v>22</v>
      </c>
      <c r="P27" s="3">
        <f t="shared" si="1"/>
        <v>7.33333333333333</v>
      </c>
      <c r="S27" s="2" t="s">
        <v>50</v>
      </c>
      <c r="T27" s="2">
        <f>((5*5)-1)*(3-1)</f>
        <v>48</v>
      </c>
      <c r="U27" s="5">
        <f>T18-U23-U24-U25-U26</f>
        <v>24.2133333333331</v>
      </c>
      <c r="V27" s="5">
        <f t="shared" si="11"/>
        <v>0.50444444444444</v>
      </c>
      <c r="W27" s="5"/>
      <c r="X27" s="5"/>
      <c r="Y27" s="5"/>
      <c r="Z27" s="4"/>
    </row>
    <row r="28" s="1" customFormat="1" spans="11:26">
      <c r="K28" s="2" t="s">
        <v>51</v>
      </c>
      <c r="L28" s="3">
        <v>7</v>
      </c>
      <c r="M28" s="3">
        <v>7</v>
      </c>
      <c r="N28" s="3">
        <v>8</v>
      </c>
      <c r="O28" s="3">
        <f t="shared" si="0"/>
        <v>22</v>
      </c>
      <c r="P28" s="3">
        <f t="shared" si="1"/>
        <v>7.33333333333333</v>
      </c>
      <c r="S28" s="2" t="s">
        <v>2</v>
      </c>
      <c r="T28" s="2">
        <f>(5*5*3)-1</f>
        <v>74</v>
      </c>
      <c r="U28" s="5">
        <f>T18</f>
        <v>112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10</v>
      </c>
      <c r="M29" s="3">
        <v>9</v>
      </c>
      <c r="N29" s="3">
        <v>9</v>
      </c>
      <c r="O29" s="3">
        <f t="shared" si="0"/>
        <v>28</v>
      </c>
      <c r="P29" s="3">
        <f t="shared" si="1"/>
        <v>9.33333333333333</v>
      </c>
    </row>
    <row r="30" s="1" customFormat="1" spans="11:27">
      <c r="K30" s="2" t="s">
        <v>53</v>
      </c>
      <c r="L30" s="3">
        <v>8</v>
      </c>
      <c r="M30" s="3">
        <v>8</v>
      </c>
      <c r="N30" s="3">
        <v>9</v>
      </c>
      <c r="O30" s="3">
        <f t="shared" si="0"/>
        <v>25</v>
      </c>
      <c r="P30" s="3">
        <f t="shared" si="1"/>
        <v>8.33333333333333</v>
      </c>
      <c r="Y30" s="8" t="s">
        <v>54</v>
      </c>
      <c r="Z30" s="10">
        <f>(SQRT(V27)/P32)*100</f>
        <v>9.10567339857368</v>
      </c>
      <c r="AA30" s="1" t="s">
        <v>55</v>
      </c>
    </row>
    <row r="31" s="1" customFormat="1" spans="11:19">
      <c r="K31" s="2" t="s">
        <v>56</v>
      </c>
      <c r="L31" s="3">
        <v>9</v>
      </c>
      <c r="M31" s="3">
        <v>8</v>
      </c>
      <c r="N31" s="3">
        <v>8</v>
      </c>
      <c r="O31" s="3">
        <f t="shared" si="0"/>
        <v>25</v>
      </c>
      <c r="P31" s="3">
        <f t="shared" si="1"/>
        <v>8.33333333333333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190</v>
      </c>
      <c r="M32" s="3">
        <f t="shared" si="13"/>
        <v>193</v>
      </c>
      <c r="N32" s="3">
        <f t="shared" si="13"/>
        <v>202</v>
      </c>
      <c r="O32" s="3">
        <f t="shared" si="13"/>
        <v>585</v>
      </c>
      <c r="P32" s="4">
        <f>AVERAGE(P7:P31)</f>
        <v>7.8</v>
      </c>
      <c r="S32" s="6" t="s">
        <v>58</v>
      </c>
      <c r="T32" s="10">
        <f>SQRT(V27/15)</f>
        <v>0.183383831429135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0.52136023275303</v>
      </c>
      <c r="U35" s="10">
        <f t="shared" si="14"/>
        <v>0.548501039804542</v>
      </c>
      <c r="V35" s="10">
        <f t="shared" si="14"/>
        <v>0.566105887621739</v>
      </c>
      <c r="W35" s="10">
        <f t="shared" si="14"/>
        <v>0.578942755821779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5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1">
      <c r="S40" s="2" t="s">
        <v>7</v>
      </c>
      <c r="T40" s="5"/>
      <c r="U40" s="2"/>
    </row>
    <row r="41" s="1" customFormat="1" spans="19:22">
      <c r="S41" s="2" t="s">
        <v>8</v>
      </c>
      <c r="T41" s="5"/>
      <c r="U41" s="2"/>
      <c r="V41" s="7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0.183383831429135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0.52136023275303</v>
      </c>
      <c r="U49" s="10">
        <f t="shared" si="15"/>
        <v>0.548501039804542</v>
      </c>
      <c r="V49" s="10">
        <f t="shared" si="15"/>
        <v>0.566105887621739</v>
      </c>
      <c r="W49" s="10">
        <f t="shared" si="15"/>
        <v>0.578942755821779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0.410058713049908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1.16579692120089</v>
      </c>
      <c r="U62" s="12">
        <f t="shared" si="16"/>
        <v>1.22648561073227</v>
      </c>
      <c r="V62" s="12">
        <f t="shared" si="16"/>
        <v>1.26585124718507</v>
      </c>
      <c r="W62" s="12">
        <f t="shared" si="16"/>
        <v>1.29455535709856</v>
      </c>
      <c r="X62" s="12">
        <f t="shared" si="16"/>
        <v>1.31669852760325</v>
      </c>
      <c r="Y62" s="12">
        <f t="shared" si="16"/>
        <v>1.33392099355135</v>
      </c>
      <c r="Z62" s="12">
        <f t="shared" si="16"/>
        <v>1.3482730485081</v>
      </c>
      <c r="AA62" s="12">
        <f t="shared" si="16"/>
        <v>1.36057480989959</v>
      </c>
      <c r="AB62" s="12">
        <f t="shared" si="16"/>
        <v>1.37041621901279</v>
      </c>
      <c r="AC62" s="12">
        <f t="shared" si="16"/>
        <v>1.37902745198684</v>
      </c>
      <c r="AD62" s="12">
        <f t="shared" si="16"/>
        <v>1.38681856753479</v>
      </c>
      <c r="AE62" s="12">
        <f t="shared" si="16"/>
        <v>1.39337950694359</v>
      </c>
      <c r="AF62" s="12">
        <f t="shared" si="16"/>
        <v>1.39912032892629</v>
      </c>
      <c r="AG62" s="12">
        <f t="shared" si="16"/>
        <v>1.40404103348289</v>
      </c>
      <c r="AH62" s="12">
        <f t="shared" si="16"/>
        <v>1.40855167932643</v>
      </c>
      <c r="AI62" s="12">
        <f t="shared" si="16"/>
        <v>1.41265226645693</v>
      </c>
      <c r="AJ62" s="12">
        <f t="shared" si="16"/>
        <v>1.41593273616133</v>
      </c>
      <c r="AK62" s="12">
        <f t="shared" si="16"/>
        <v>1.41921320586573</v>
      </c>
      <c r="AL62" s="12">
        <f t="shared" si="16"/>
        <v>1.42208361685708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0"/>
    </row>
    <row r="66" s="1" customFormat="1" spans="19:21">
      <c r="S66" s="2" t="s">
        <v>10</v>
      </c>
      <c r="T66" s="3"/>
      <c r="U66" s="2"/>
    </row>
    <row r="67" s="1" customFormat="1" spans="19:22">
      <c r="S67" s="2" t="s">
        <v>12</v>
      </c>
      <c r="T67" s="3"/>
      <c r="U67" s="2"/>
      <c r="V67" s="7"/>
    </row>
    <row r="68" s="1" customFormat="1" spans="19:22">
      <c r="S68" s="2" t="s">
        <v>14</v>
      </c>
      <c r="T68" s="3"/>
      <c r="U68" s="2"/>
      <c r="V68" s="13"/>
    </row>
    <row r="69" s="1" customFormat="1" spans="19:21">
      <c r="S69" s="2" t="s">
        <v>16</v>
      </c>
      <c r="T69" s="3"/>
      <c r="U69" s="2"/>
    </row>
    <row r="70" s="1" customFormat="1" spans="19:22">
      <c r="S70" s="2" t="s">
        <v>18</v>
      </c>
      <c r="T70" s="3"/>
      <c r="U70" s="2"/>
      <c r="V70" s="7"/>
    </row>
    <row r="71" s="1" customFormat="1" spans="19:21">
      <c r="S71" s="2" t="s">
        <v>20</v>
      </c>
      <c r="T71" s="3"/>
      <c r="U71" s="2"/>
    </row>
    <row r="72" s="1" customFormat="1" spans="19:22">
      <c r="S72" s="2" t="s">
        <v>21</v>
      </c>
      <c r="T72" s="3"/>
      <c r="U72" s="2"/>
      <c r="V72" s="12"/>
    </row>
    <row r="73" s="1" customFormat="1" spans="19:21">
      <c r="S73" s="2" t="s">
        <v>22</v>
      </c>
      <c r="T73" s="3"/>
      <c r="U73" s="2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1">
      <c r="S77" s="2" t="s">
        <v>28</v>
      </c>
      <c r="T77" s="3"/>
      <c r="U77" s="2"/>
    </row>
    <row r="78" s="1" customFormat="1" spans="19:21">
      <c r="S78" s="2" t="s">
        <v>29</v>
      </c>
      <c r="T78" s="3"/>
      <c r="U78" s="2"/>
    </row>
    <row r="79" s="1" customFormat="1" spans="19:21">
      <c r="S79" s="2" t="s">
        <v>31</v>
      </c>
      <c r="T79" s="3"/>
      <c r="U79" s="2"/>
    </row>
    <row r="80" s="1" customFormat="1" spans="19:21">
      <c r="S80" s="2" t="s">
        <v>39</v>
      </c>
      <c r="T80" s="3"/>
      <c r="U80" s="2"/>
    </row>
    <row r="81" s="1" customFormat="1" spans="19:21">
      <c r="S81" s="2" t="s">
        <v>40</v>
      </c>
      <c r="T81" s="3"/>
      <c r="U81" s="2"/>
    </row>
    <row r="82" s="1" customFormat="1" spans="19:21">
      <c r="S82" s="2" t="s">
        <v>42</v>
      </c>
      <c r="T82" s="3"/>
      <c r="U82" s="2"/>
    </row>
    <row r="83" s="1" customFormat="1" spans="19:21">
      <c r="S83" s="2" t="s">
        <v>44</v>
      </c>
      <c r="T83" s="3"/>
      <c r="U83" s="2"/>
    </row>
    <row r="84" s="1" customFormat="1" spans="19:21">
      <c r="S84" s="2" t="s">
        <v>47</v>
      </c>
      <c r="T84" s="3"/>
      <c r="U84" s="2"/>
    </row>
    <row r="85" s="1" customFormat="1" spans="19:22">
      <c r="S85" s="2" t="s">
        <v>49</v>
      </c>
      <c r="T85" s="3"/>
      <c r="U85" s="2"/>
      <c r="V85" s="13"/>
    </row>
    <row r="86" s="1" customFormat="1" spans="19:21">
      <c r="S86" s="2" t="s">
        <v>51</v>
      </c>
      <c r="T86" s="3"/>
      <c r="U86" s="2"/>
    </row>
    <row r="87" s="1" customFormat="1" spans="19:22">
      <c r="S87" s="2" t="s">
        <v>52</v>
      </c>
      <c r="T87" s="3"/>
      <c r="U87" s="2"/>
      <c r="V87" s="13"/>
    </row>
    <row r="88" s="1" customFormat="1" spans="19:22">
      <c r="S88" s="2" t="s">
        <v>53</v>
      </c>
      <c r="T88" s="3"/>
      <c r="U88" s="2"/>
      <c r="V88" s="13"/>
    </row>
    <row r="89" s="1" customFormat="1" spans="19:21">
      <c r="S89" s="2" t="s">
        <v>56</v>
      </c>
      <c r="T89" s="3"/>
      <c r="U89" s="2"/>
    </row>
  </sheetData>
  <sortState ref="S65:V89">
    <sortCondition ref="T65"/>
  </sortState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K5:AL89"/>
  <sheetViews>
    <sheetView zoomScale="80" zoomScaleNormal="80" topLeftCell="E1" workbookViewId="0">
      <selection activeCell="H71" sqref="H71"/>
    </sheetView>
  </sheetViews>
  <sheetFormatPr defaultColWidth="9" defaultRowHeight="15"/>
  <cols>
    <col min="1" max="15" width="9" style="1"/>
    <col min="16" max="16" width="12.8571428571429" style="1"/>
    <col min="17" max="18" width="9" style="1"/>
    <col min="19" max="19" width="10.0857142857143" style="1" customWidth="1"/>
    <col min="20" max="20" width="9.90476190476191" style="1" customWidth="1"/>
    <col min="21" max="21" width="9.36190476190476" style="1" customWidth="1"/>
    <col min="22" max="22" width="11.3619047619048" style="1" customWidth="1"/>
    <col min="23" max="25" width="8.81904761904762" style="1" customWidth="1"/>
    <col min="26" max="16384" width="9" style="1"/>
  </cols>
  <sheetData>
    <row r="5" s="1" customFormat="1" spans="11:16">
      <c r="K5" s="2" t="s">
        <v>0</v>
      </c>
      <c r="L5" s="2" t="s">
        <v>1</v>
      </c>
      <c r="M5" s="2"/>
      <c r="N5" s="2"/>
      <c r="O5" s="2" t="s">
        <v>2</v>
      </c>
      <c r="P5" s="2" t="s">
        <v>3</v>
      </c>
    </row>
    <row r="6" s="1" customFormat="1" spans="11:16">
      <c r="K6" s="2"/>
      <c r="L6" s="2">
        <v>1</v>
      </c>
      <c r="M6" s="2">
        <v>2</v>
      </c>
      <c r="N6" s="2">
        <v>3</v>
      </c>
      <c r="O6" s="2"/>
      <c r="P6" s="2"/>
    </row>
    <row r="7" s="1" customFormat="1" spans="11:26">
      <c r="K7" s="2" t="s">
        <v>4</v>
      </c>
      <c r="L7" s="3">
        <v>7</v>
      </c>
      <c r="M7" s="3">
        <v>7</v>
      </c>
      <c r="N7" s="3">
        <v>8</v>
      </c>
      <c r="O7" s="3">
        <f t="shared" ref="O7:O31" si="0">SUM(L7:N7)</f>
        <v>22</v>
      </c>
      <c r="P7" s="3">
        <f t="shared" ref="P7:P31" si="1">AVERAGE(L7:N7)</f>
        <v>7.33333333333333</v>
      </c>
      <c r="S7" s="2"/>
      <c r="T7" s="2" t="s">
        <v>5</v>
      </c>
      <c r="U7" s="2" t="s">
        <v>6</v>
      </c>
      <c r="V7" s="2" t="s">
        <v>7</v>
      </c>
      <c r="W7" s="2" t="s">
        <v>8</v>
      </c>
      <c r="X7" s="2" t="s">
        <v>9</v>
      </c>
      <c r="Y7" s="2" t="s">
        <v>2</v>
      </c>
      <c r="Z7" s="2" t="s">
        <v>3</v>
      </c>
    </row>
    <row r="8" s="1" customFormat="1" spans="11:26">
      <c r="K8" s="2" t="s">
        <v>10</v>
      </c>
      <c r="L8" s="3">
        <v>7</v>
      </c>
      <c r="M8" s="3">
        <v>8</v>
      </c>
      <c r="N8" s="3">
        <v>7</v>
      </c>
      <c r="O8" s="3">
        <f t="shared" si="0"/>
        <v>22</v>
      </c>
      <c r="P8" s="3">
        <f t="shared" si="1"/>
        <v>7.33333333333333</v>
      </c>
      <c r="S8" s="2" t="s">
        <v>11</v>
      </c>
      <c r="T8" s="3">
        <f t="shared" ref="T8:T12" si="2">O7</f>
        <v>22</v>
      </c>
      <c r="U8" s="3">
        <f t="shared" ref="U8:U12" si="3">O12</f>
        <v>21</v>
      </c>
      <c r="V8" s="3">
        <f t="shared" ref="V8:V12" si="4">O17</f>
        <v>21</v>
      </c>
      <c r="W8" s="3">
        <f t="shared" ref="W8:W12" si="5">O22</f>
        <v>21</v>
      </c>
      <c r="X8" s="3">
        <f t="shared" ref="X8:X12" si="6">O27</f>
        <v>22</v>
      </c>
      <c r="Y8" s="3">
        <f t="shared" ref="Y8:Y12" si="7">SUM(T8:X8)</f>
        <v>107</v>
      </c>
      <c r="Z8" s="5">
        <f t="shared" ref="Z8:Z12" si="8">Y8/15</f>
        <v>7.13333333333333</v>
      </c>
    </row>
    <row r="9" s="1" customFormat="1" spans="11:26">
      <c r="K9" s="2" t="s">
        <v>12</v>
      </c>
      <c r="L9" s="3">
        <v>8</v>
      </c>
      <c r="M9" s="3">
        <v>8</v>
      </c>
      <c r="N9" s="3">
        <v>7</v>
      </c>
      <c r="O9" s="3">
        <f t="shared" si="0"/>
        <v>23</v>
      </c>
      <c r="P9" s="3">
        <f t="shared" si="1"/>
        <v>7.66666666666667</v>
      </c>
      <c r="S9" s="2" t="s">
        <v>13</v>
      </c>
      <c r="T9" s="3">
        <f t="shared" si="2"/>
        <v>22</v>
      </c>
      <c r="U9" s="3">
        <f t="shared" si="3"/>
        <v>23</v>
      </c>
      <c r="V9" s="3">
        <f t="shared" si="4"/>
        <v>22</v>
      </c>
      <c r="W9" s="3">
        <f t="shared" si="5"/>
        <v>22</v>
      </c>
      <c r="X9" s="3">
        <f t="shared" si="6"/>
        <v>22</v>
      </c>
      <c r="Y9" s="3">
        <f t="shared" si="7"/>
        <v>111</v>
      </c>
      <c r="Z9" s="5">
        <f t="shared" si="8"/>
        <v>7.4</v>
      </c>
    </row>
    <row r="10" s="1" customFormat="1" spans="11:26">
      <c r="K10" s="2" t="s">
        <v>14</v>
      </c>
      <c r="L10" s="3">
        <v>7</v>
      </c>
      <c r="M10" s="3">
        <v>7</v>
      </c>
      <c r="N10" s="3">
        <v>8</v>
      </c>
      <c r="O10" s="3">
        <f t="shared" si="0"/>
        <v>22</v>
      </c>
      <c r="P10" s="3">
        <f t="shared" si="1"/>
        <v>7.33333333333333</v>
      </c>
      <c r="S10" s="2" t="s">
        <v>15</v>
      </c>
      <c r="T10" s="3">
        <f t="shared" si="2"/>
        <v>23</v>
      </c>
      <c r="U10" s="3">
        <f t="shared" si="3"/>
        <v>24</v>
      </c>
      <c r="V10" s="3">
        <f t="shared" si="4"/>
        <v>23</v>
      </c>
      <c r="W10" s="3">
        <f t="shared" si="5"/>
        <v>24</v>
      </c>
      <c r="X10" s="3">
        <f t="shared" si="6"/>
        <v>29</v>
      </c>
      <c r="Y10" s="3">
        <f t="shared" si="7"/>
        <v>123</v>
      </c>
      <c r="Z10" s="5">
        <f t="shared" si="8"/>
        <v>8.2</v>
      </c>
    </row>
    <row r="11" s="1" customFormat="1" spans="11:26">
      <c r="K11" s="2" t="s">
        <v>16</v>
      </c>
      <c r="L11" s="3">
        <v>7</v>
      </c>
      <c r="M11" s="3">
        <v>8</v>
      </c>
      <c r="N11" s="3">
        <v>8</v>
      </c>
      <c r="O11" s="3">
        <f t="shared" si="0"/>
        <v>23</v>
      </c>
      <c r="P11" s="3">
        <f t="shared" si="1"/>
        <v>7.66666666666667</v>
      </c>
      <c r="S11" s="2" t="s">
        <v>17</v>
      </c>
      <c r="T11" s="3">
        <f t="shared" si="2"/>
        <v>22</v>
      </c>
      <c r="U11" s="3">
        <f t="shared" si="3"/>
        <v>23</v>
      </c>
      <c r="V11" s="3">
        <f t="shared" si="4"/>
        <v>34</v>
      </c>
      <c r="W11" s="3">
        <f t="shared" si="5"/>
        <v>27</v>
      </c>
      <c r="X11" s="3">
        <f t="shared" si="6"/>
        <v>26</v>
      </c>
      <c r="Y11" s="3">
        <f t="shared" si="7"/>
        <v>132</v>
      </c>
      <c r="Z11" s="5">
        <f t="shared" si="8"/>
        <v>8.8</v>
      </c>
    </row>
    <row r="12" s="1" customFormat="1" spans="11:26">
      <c r="K12" s="2" t="s">
        <v>18</v>
      </c>
      <c r="L12" s="3">
        <v>6</v>
      </c>
      <c r="M12" s="3">
        <v>7</v>
      </c>
      <c r="N12" s="3">
        <v>8</v>
      </c>
      <c r="O12" s="3">
        <f t="shared" si="0"/>
        <v>21</v>
      </c>
      <c r="P12" s="3">
        <f t="shared" si="1"/>
        <v>7</v>
      </c>
      <c r="S12" s="2" t="s">
        <v>19</v>
      </c>
      <c r="T12" s="3">
        <f t="shared" si="2"/>
        <v>23</v>
      </c>
      <c r="U12" s="3">
        <f t="shared" si="3"/>
        <v>23</v>
      </c>
      <c r="V12" s="3">
        <f t="shared" si="4"/>
        <v>33</v>
      </c>
      <c r="W12" s="3">
        <f t="shared" si="5"/>
        <v>24</v>
      </c>
      <c r="X12" s="3">
        <f t="shared" si="6"/>
        <v>25</v>
      </c>
      <c r="Y12" s="3">
        <f t="shared" si="7"/>
        <v>128</v>
      </c>
      <c r="Z12" s="5">
        <f t="shared" si="8"/>
        <v>8.53333333333333</v>
      </c>
    </row>
    <row r="13" s="1" customFormat="1" spans="11:26">
      <c r="K13" s="2" t="s">
        <v>20</v>
      </c>
      <c r="L13" s="3">
        <v>7</v>
      </c>
      <c r="M13" s="3">
        <v>7</v>
      </c>
      <c r="N13" s="3">
        <v>9</v>
      </c>
      <c r="O13" s="3">
        <f t="shared" si="0"/>
        <v>23</v>
      </c>
      <c r="P13" s="3">
        <f t="shared" si="1"/>
        <v>7.66666666666667</v>
      </c>
      <c r="S13" s="2" t="s">
        <v>2</v>
      </c>
      <c r="T13" s="3">
        <f t="shared" ref="T13:Y13" si="9">SUM(T8:T12)</f>
        <v>112</v>
      </c>
      <c r="U13" s="3">
        <f t="shared" si="9"/>
        <v>114</v>
      </c>
      <c r="V13" s="3">
        <f t="shared" si="9"/>
        <v>133</v>
      </c>
      <c r="W13" s="3">
        <f t="shared" si="9"/>
        <v>118</v>
      </c>
      <c r="X13" s="3">
        <f t="shared" si="9"/>
        <v>124</v>
      </c>
      <c r="Y13" s="3">
        <f t="shared" si="9"/>
        <v>601</v>
      </c>
      <c r="Z13" s="2"/>
    </row>
    <row r="14" s="1" customFormat="1" spans="11:26">
      <c r="K14" s="2" t="s">
        <v>21</v>
      </c>
      <c r="L14" s="3">
        <v>7</v>
      </c>
      <c r="M14" s="3">
        <v>8</v>
      </c>
      <c r="N14" s="3">
        <v>9</v>
      </c>
      <c r="O14" s="3">
        <f t="shared" si="0"/>
        <v>24</v>
      </c>
      <c r="P14" s="3">
        <f t="shared" si="1"/>
        <v>8</v>
      </c>
      <c r="S14" s="2" t="s">
        <v>3</v>
      </c>
      <c r="T14" s="5">
        <f t="shared" ref="T14:X14" si="10">T13/15</f>
        <v>7.46666666666667</v>
      </c>
      <c r="U14" s="5">
        <f t="shared" si="10"/>
        <v>7.6</v>
      </c>
      <c r="V14" s="5">
        <f t="shared" si="10"/>
        <v>8.86666666666667</v>
      </c>
      <c r="W14" s="5">
        <f t="shared" si="10"/>
        <v>7.86666666666667</v>
      </c>
      <c r="X14" s="5">
        <f t="shared" si="10"/>
        <v>8.26666666666667</v>
      </c>
      <c r="Y14" s="2"/>
      <c r="Z14" s="2"/>
    </row>
    <row r="15" s="1" customFormat="1" spans="11:16">
      <c r="K15" s="2" t="s">
        <v>22</v>
      </c>
      <c r="L15" s="3">
        <v>7</v>
      </c>
      <c r="M15" s="3">
        <v>8</v>
      </c>
      <c r="N15" s="3">
        <v>8</v>
      </c>
      <c r="O15" s="3">
        <f t="shared" si="0"/>
        <v>23</v>
      </c>
      <c r="P15" s="3">
        <f t="shared" si="1"/>
        <v>7.66666666666667</v>
      </c>
    </row>
    <row r="16" s="1" customFormat="1" spans="11:16">
      <c r="K16" s="2" t="s">
        <v>23</v>
      </c>
      <c r="L16" s="3">
        <v>7</v>
      </c>
      <c r="M16" s="3">
        <v>7</v>
      </c>
      <c r="N16" s="3">
        <v>9</v>
      </c>
      <c r="O16" s="3">
        <f t="shared" si="0"/>
        <v>23</v>
      </c>
      <c r="P16" s="3">
        <f t="shared" si="1"/>
        <v>7.66666666666667</v>
      </c>
    </row>
    <row r="17" s="1" customFormat="1" spans="11:20">
      <c r="K17" s="2" t="s">
        <v>24</v>
      </c>
      <c r="L17" s="3">
        <v>6</v>
      </c>
      <c r="M17" s="3">
        <v>7</v>
      </c>
      <c r="N17" s="3">
        <v>8</v>
      </c>
      <c r="O17" s="3">
        <f t="shared" si="0"/>
        <v>21</v>
      </c>
      <c r="P17" s="3">
        <f t="shared" si="1"/>
        <v>7</v>
      </c>
      <c r="S17" s="6" t="s">
        <v>25</v>
      </c>
      <c r="T17" s="7">
        <f>O32^2/(5*5*3)</f>
        <v>4816.01333333333</v>
      </c>
    </row>
    <row r="18" s="1" customFormat="1" spans="11:20">
      <c r="K18" s="2" t="s">
        <v>26</v>
      </c>
      <c r="L18" s="3">
        <v>7</v>
      </c>
      <c r="M18" s="3">
        <v>7</v>
      </c>
      <c r="N18" s="3">
        <v>8</v>
      </c>
      <c r="O18" s="3">
        <f t="shared" si="0"/>
        <v>22</v>
      </c>
      <c r="P18" s="3">
        <f t="shared" si="1"/>
        <v>7.33333333333333</v>
      </c>
      <c r="S18" s="6" t="s">
        <v>27</v>
      </c>
      <c r="T18" s="7">
        <f>SUMSQ(L7:N31)-T17</f>
        <v>124.986666666667</v>
      </c>
    </row>
    <row r="19" s="1" customFormat="1" spans="11:16">
      <c r="K19" s="2" t="s">
        <v>28</v>
      </c>
      <c r="L19" s="3">
        <v>7</v>
      </c>
      <c r="M19" s="3">
        <v>8</v>
      </c>
      <c r="N19" s="3">
        <v>8</v>
      </c>
      <c r="O19" s="3">
        <f t="shared" si="0"/>
        <v>23</v>
      </c>
      <c r="P19" s="3">
        <f t="shared" si="1"/>
        <v>7.66666666666667</v>
      </c>
    </row>
    <row r="20" s="1" customFormat="1" spans="11:19">
      <c r="K20" s="2" t="s">
        <v>29</v>
      </c>
      <c r="L20" s="3">
        <v>12</v>
      </c>
      <c r="M20" s="3">
        <v>12</v>
      </c>
      <c r="N20" s="3">
        <v>10</v>
      </c>
      <c r="O20" s="3">
        <f t="shared" si="0"/>
        <v>34</v>
      </c>
      <c r="P20" s="3">
        <f t="shared" si="1"/>
        <v>11.3333333333333</v>
      </c>
      <c r="S20" s="8" t="s">
        <v>30</v>
      </c>
    </row>
    <row r="21" s="1" customFormat="1" spans="11:26">
      <c r="K21" s="2" t="s">
        <v>31</v>
      </c>
      <c r="L21" s="3">
        <v>10</v>
      </c>
      <c r="M21" s="3">
        <v>11</v>
      </c>
      <c r="N21" s="3">
        <v>12</v>
      </c>
      <c r="O21" s="3">
        <f t="shared" si="0"/>
        <v>33</v>
      </c>
      <c r="P21" s="3">
        <f t="shared" si="1"/>
        <v>11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36</v>
      </c>
      <c r="X21" s="2" t="s">
        <v>37</v>
      </c>
      <c r="Y21" s="2"/>
      <c r="Z21" s="2" t="s">
        <v>38</v>
      </c>
    </row>
    <row r="22" s="1" customFormat="1" spans="11:26">
      <c r="K22" s="2" t="s">
        <v>39</v>
      </c>
      <c r="L22" s="3">
        <v>7</v>
      </c>
      <c r="M22" s="3">
        <v>6</v>
      </c>
      <c r="N22" s="3">
        <v>8</v>
      </c>
      <c r="O22" s="3">
        <f t="shared" si="0"/>
        <v>21</v>
      </c>
      <c r="P22" s="3">
        <f t="shared" si="1"/>
        <v>7</v>
      </c>
      <c r="S22" s="2"/>
      <c r="T22" s="2"/>
      <c r="U22" s="2"/>
      <c r="V22" s="2"/>
      <c r="W22" s="2"/>
      <c r="X22" s="9">
        <v>0.05</v>
      </c>
      <c r="Y22" s="9">
        <v>0.01</v>
      </c>
      <c r="Z22" s="2"/>
    </row>
    <row r="23" s="1" customFormat="1" spans="11:26">
      <c r="K23" s="2" t="s">
        <v>40</v>
      </c>
      <c r="L23" s="3">
        <v>7</v>
      </c>
      <c r="M23" s="3">
        <v>7</v>
      </c>
      <c r="N23" s="3">
        <v>8</v>
      </c>
      <c r="O23" s="3">
        <f t="shared" si="0"/>
        <v>22</v>
      </c>
      <c r="P23" s="3">
        <f t="shared" si="1"/>
        <v>7.33333333333333</v>
      </c>
      <c r="S23" s="2" t="s">
        <v>1</v>
      </c>
      <c r="T23" s="2">
        <f>3-1</f>
        <v>2</v>
      </c>
      <c r="U23" s="5">
        <f>(SUMSQ(L32:N32)/25)-T17</f>
        <v>5.14666666666653</v>
      </c>
      <c r="V23" s="5">
        <f>U23/T23</f>
        <v>2.57333333333327</v>
      </c>
      <c r="W23" s="5">
        <f>V23/$V$27</f>
        <v>4.71690427698565</v>
      </c>
      <c r="X23" s="5">
        <v>3.1907273359285</v>
      </c>
      <c r="Y23" s="5">
        <v>5.07666380708612</v>
      </c>
      <c r="Z23" s="2" t="s">
        <v>66</v>
      </c>
    </row>
    <row r="24" s="1" customFormat="1" spans="11:26">
      <c r="K24" s="2" t="s">
        <v>42</v>
      </c>
      <c r="L24" s="3">
        <v>8</v>
      </c>
      <c r="M24" s="3">
        <v>8</v>
      </c>
      <c r="N24" s="3">
        <v>8</v>
      </c>
      <c r="O24" s="3">
        <f t="shared" si="0"/>
        <v>24</v>
      </c>
      <c r="P24" s="3">
        <f t="shared" si="1"/>
        <v>8</v>
      </c>
      <c r="S24" s="2" t="s">
        <v>43</v>
      </c>
      <c r="T24" s="2">
        <f>5-1</f>
        <v>4</v>
      </c>
      <c r="U24" s="5">
        <f>(SUMSQ(T13:X13)/15)-T17</f>
        <v>19.2533333333331</v>
      </c>
      <c r="V24" s="5">
        <f t="shared" ref="V23:V27" si="11">U24/T24</f>
        <v>4.81333333333328</v>
      </c>
      <c r="W24" s="5">
        <f t="shared" ref="W23:W26" si="12">V24/$V$27</f>
        <v>8.82281059063132</v>
      </c>
      <c r="X24" s="5">
        <v>2.56524050847904</v>
      </c>
      <c r="Y24" s="5">
        <v>3.73741724260353</v>
      </c>
      <c r="Z24" s="2" t="s">
        <v>46</v>
      </c>
    </row>
    <row r="25" s="1" customFormat="1" spans="11:26">
      <c r="K25" s="2" t="s">
        <v>44</v>
      </c>
      <c r="L25" s="3">
        <v>8</v>
      </c>
      <c r="M25" s="3">
        <v>10</v>
      </c>
      <c r="N25" s="3">
        <v>9</v>
      </c>
      <c r="O25" s="3">
        <f t="shared" si="0"/>
        <v>27</v>
      </c>
      <c r="P25" s="3">
        <f t="shared" si="1"/>
        <v>9</v>
      </c>
      <c r="S25" s="2" t="s">
        <v>45</v>
      </c>
      <c r="T25" s="2">
        <f>5-1</f>
        <v>4</v>
      </c>
      <c r="U25" s="5">
        <f>(SUMSQ(Y8:Y12)/15)-T17</f>
        <v>31.1199999999999</v>
      </c>
      <c r="V25" s="5">
        <f t="shared" si="11"/>
        <v>7.77999999999997</v>
      </c>
      <c r="W25" s="5">
        <f t="shared" si="12"/>
        <v>14.2606924643585</v>
      </c>
      <c r="X25" s="5">
        <v>2.56524050847904</v>
      </c>
      <c r="Y25" s="5">
        <v>3.73741724260353</v>
      </c>
      <c r="Z25" s="2" t="s">
        <v>46</v>
      </c>
    </row>
    <row r="26" s="1" customFormat="1" spans="11:26">
      <c r="K26" s="2" t="s">
        <v>47</v>
      </c>
      <c r="L26" s="3">
        <v>9</v>
      </c>
      <c r="M26" s="3">
        <v>8</v>
      </c>
      <c r="N26" s="3">
        <v>7</v>
      </c>
      <c r="O26" s="3">
        <f t="shared" si="0"/>
        <v>24</v>
      </c>
      <c r="P26" s="3">
        <f t="shared" si="1"/>
        <v>8</v>
      </c>
      <c r="S26" s="2" t="s">
        <v>48</v>
      </c>
      <c r="T26" s="2">
        <f>(5-1)*(5-1)</f>
        <v>16</v>
      </c>
      <c r="U26" s="5">
        <f>(SUMSQ(T8:X12)/3)-T17-U24-U25</f>
        <v>43.2800000000007</v>
      </c>
      <c r="V26" s="5">
        <f t="shared" si="11"/>
        <v>2.70500000000004</v>
      </c>
      <c r="W26" s="5">
        <f t="shared" si="12"/>
        <v>4.9582484725052</v>
      </c>
      <c r="X26" s="5">
        <v>1.85916701285117</v>
      </c>
      <c r="Y26" s="5">
        <v>2.39851571226643</v>
      </c>
      <c r="Z26" s="2" t="s">
        <v>46</v>
      </c>
    </row>
    <row r="27" s="1" customFormat="1" spans="11:26">
      <c r="K27" s="2" t="s">
        <v>49</v>
      </c>
      <c r="L27" s="3">
        <v>7</v>
      </c>
      <c r="M27" s="3">
        <v>8</v>
      </c>
      <c r="N27" s="3">
        <v>7</v>
      </c>
      <c r="O27" s="3">
        <f t="shared" si="0"/>
        <v>22</v>
      </c>
      <c r="P27" s="3">
        <f t="shared" si="1"/>
        <v>7.33333333333333</v>
      </c>
      <c r="S27" s="2" t="s">
        <v>50</v>
      </c>
      <c r="T27" s="2">
        <f>((5*5)-1)*(3-1)</f>
        <v>48</v>
      </c>
      <c r="U27" s="5">
        <f>T18-U23-U24-U25-U26</f>
        <v>26.1866666666665</v>
      </c>
      <c r="V27" s="5">
        <f t="shared" si="11"/>
        <v>0.545555555555552</v>
      </c>
      <c r="W27" s="5"/>
      <c r="X27" s="5"/>
      <c r="Y27" s="5"/>
      <c r="Z27" s="4"/>
    </row>
    <row r="28" s="1" customFormat="1" spans="11:26">
      <c r="K28" s="2" t="s">
        <v>51</v>
      </c>
      <c r="L28" s="3">
        <v>7</v>
      </c>
      <c r="M28" s="3">
        <v>7</v>
      </c>
      <c r="N28" s="3">
        <v>8</v>
      </c>
      <c r="O28" s="3">
        <f t="shared" si="0"/>
        <v>22</v>
      </c>
      <c r="P28" s="3">
        <f t="shared" si="1"/>
        <v>7.33333333333333</v>
      </c>
      <c r="S28" s="2" t="s">
        <v>2</v>
      </c>
      <c r="T28" s="2">
        <f>(5*5*3)-1</f>
        <v>74</v>
      </c>
      <c r="U28" s="5">
        <f>T18</f>
        <v>124.986666666667</v>
      </c>
      <c r="V28" s="5"/>
      <c r="W28" s="5"/>
      <c r="X28" s="5"/>
      <c r="Y28" s="5"/>
      <c r="Z28" s="4"/>
    </row>
    <row r="29" s="1" customFormat="1" spans="11:16">
      <c r="K29" s="2" t="s">
        <v>52</v>
      </c>
      <c r="L29" s="3">
        <v>10</v>
      </c>
      <c r="M29" s="3">
        <v>10</v>
      </c>
      <c r="N29" s="3">
        <v>9</v>
      </c>
      <c r="O29" s="3">
        <f t="shared" si="0"/>
        <v>29</v>
      </c>
      <c r="P29" s="3">
        <f t="shared" si="1"/>
        <v>9.66666666666667</v>
      </c>
    </row>
    <row r="30" s="1" customFormat="1" spans="11:27">
      <c r="K30" s="2" t="s">
        <v>53</v>
      </c>
      <c r="L30" s="3">
        <v>8</v>
      </c>
      <c r="M30" s="3">
        <v>9</v>
      </c>
      <c r="N30" s="3">
        <v>9</v>
      </c>
      <c r="O30" s="3">
        <f t="shared" si="0"/>
        <v>26</v>
      </c>
      <c r="P30" s="3">
        <f t="shared" si="1"/>
        <v>8.66666666666667</v>
      </c>
      <c r="Y30" s="8" t="s">
        <v>54</v>
      </c>
      <c r="Z30" s="10">
        <f>(SQRT(V27)/P32)*100</f>
        <v>9.21735432868563</v>
      </c>
      <c r="AA30" s="1" t="s">
        <v>55</v>
      </c>
    </row>
    <row r="31" s="1" customFormat="1" spans="11:19">
      <c r="K31" s="2" t="s">
        <v>56</v>
      </c>
      <c r="L31" s="3">
        <v>9</v>
      </c>
      <c r="M31" s="3">
        <v>8</v>
      </c>
      <c r="N31" s="3">
        <v>8</v>
      </c>
      <c r="O31" s="3">
        <f t="shared" si="0"/>
        <v>25</v>
      </c>
      <c r="P31" s="3">
        <f t="shared" si="1"/>
        <v>8.33333333333333</v>
      </c>
      <c r="S31" s="6" t="s">
        <v>57</v>
      </c>
    </row>
    <row r="32" s="1" customFormat="1" spans="11:20">
      <c r="K32" s="2" t="s">
        <v>2</v>
      </c>
      <c r="L32" s="3">
        <f t="shared" ref="L32:O32" si="13">SUM(L7:L31)</f>
        <v>192</v>
      </c>
      <c r="M32" s="3">
        <f t="shared" si="13"/>
        <v>201</v>
      </c>
      <c r="N32" s="3">
        <f t="shared" si="13"/>
        <v>208</v>
      </c>
      <c r="O32" s="3">
        <f t="shared" si="13"/>
        <v>601</v>
      </c>
      <c r="P32" s="4">
        <f>AVERAGE(P7:P31)</f>
        <v>8.01333333333333</v>
      </c>
      <c r="S32" s="6" t="s">
        <v>58</v>
      </c>
      <c r="T32" s="10">
        <f>SQRT(V27/15)</f>
        <v>0.190710173746369</v>
      </c>
    </row>
    <row r="33" s="1" customFormat="1" spans="20:23">
      <c r="T33" s="8">
        <v>2</v>
      </c>
      <c r="U33" s="8">
        <v>3</v>
      </c>
      <c r="V33" s="8">
        <v>4</v>
      </c>
      <c r="W33" s="8">
        <v>5</v>
      </c>
    </row>
    <row r="34" s="1" customFormat="1" spans="19:23">
      <c r="S34" s="1" t="s">
        <v>59</v>
      </c>
      <c r="T34" s="10">
        <v>2.843</v>
      </c>
      <c r="U34" s="10">
        <v>2.991</v>
      </c>
      <c r="V34" s="10">
        <v>3.087</v>
      </c>
      <c r="W34" s="10">
        <v>3.157</v>
      </c>
    </row>
    <row r="35" s="1" customFormat="1" spans="19:23">
      <c r="S35" s="1" t="s">
        <v>60</v>
      </c>
      <c r="T35" s="10">
        <f t="shared" ref="T35:W35" si="14">$T$32*T34</f>
        <v>0.542189023960926</v>
      </c>
      <c r="U35" s="10">
        <f t="shared" si="14"/>
        <v>0.570414129675389</v>
      </c>
      <c r="V35" s="10">
        <f t="shared" si="14"/>
        <v>0.58872230635504</v>
      </c>
      <c r="W35" s="10">
        <f t="shared" si="14"/>
        <v>0.602072018517286</v>
      </c>
    </row>
    <row r="37" s="1" customFormat="1" spans="19:22">
      <c r="S37" s="2" t="s">
        <v>0</v>
      </c>
      <c r="T37" s="2" t="s">
        <v>3</v>
      </c>
      <c r="U37" s="2" t="s">
        <v>61</v>
      </c>
      <c r="V37" s="1" t="s">
        <v>62</v>
      </c>
    </row>
    <row r="38" s="1" customFormat="1" spans="19:22">
      <c r="S38" s="2" t="s">
        <v>5</v>
      </c>
      <c r="T38" s="5"/>
      <c r="U38" s="2"/>
      <c r="V38" s="7"/>
    </row>
    <row r="39" s="1" customFormat="1" spans="19:22">
      <c r="S39" s="2" t="s">
        <v>6</v>
      </c>
      <c r="T39" s="5"/>
      <c r="U39" s="2"/>
      <c r="V39" s="7"/>
    </row>
    <row r="40" s="1" customFormat="1" spans="19:22">
      <c r="S40" s="2" t="s">
        <v>7</v>
      </c>
      <c r="T40" s="5"/>
      <c r="U40" s="2"/>
      <c r="V40" s="7"/>
    </row>
    <row r="41" s="1" customFormat="1" spans="19:21">
      <c r="S41" s="2" t="s">
        <v>8</v>
      </c>
      <c r="T41" s="5"/>
      <c r="U41" s="2"/>
    </row>
    <row r="42" s="1" customFormat="1" spans="19:22">
      <c r="S42" s="2" t="s">
        <v>9</v>
      </c>
      <c r="T42" s="5"/>
      <c r="U42" s="2"/>
      <c r="V42" s="7"/>
    </row>
    <row r="45" s="1" customFormat="1" spans="19:19">
      <c r="S45" s="6" t="s">
        <v>63</v>
      </c>
    </row>
    <row r="46" s="1" customFormat="1" spans="19:20">
      <c r="S46" s="6" t="s">
        <v>58</v>
      </c>
      <c r="T46" s="10">
        <f>SQRT(V27/15)</f>
        <v>0.190710173746369</v>
      </c>
    </row>
    <row r="47" s="1" customFormat="1" spans="20:23">
      <c r="T47" s="8">
        <v>2</v>
      </c>
      <c r="U47" s="8">
        <v>3</v>
      </c>
      <c r="V47" s="8">
        <v>4</v>
      </c>
      <c r="W47" s="8">
        <v>5</v>
      </c>
    </row>
    <row r="48" s="1" customFormat="1" spans="19:23">
      <c r="S48" s="1" t="s">
        <v>59</v>
      </c>
      <c r="T48" s="10">
        <v>2.843</v>
      </c>
      <c r="U48" s="10">
        <v>2.991</v>
      </c>
      <c r="V48" s="10">
        <v>3.087</v>
      </c>
      <c r="W48" s="10">
        <v>3.157</v>
      </c>
    </row>
    <row r="49" s="1" customFormat="1" spans="19:23">
      <c r="S49" s="1" t="s">
        <v>60</v>
      </c>
      <c r="T49" s="10">
        <f t="shared" ref="T49:W49" si="15">$T$32*T48</f>
        <v>0.542189023960926</v>
      </c>
      <c r="U49" s="10">
        <f t="shared" si="15"/>
        <v>0.570414129675389</v>
      </c>
      <c r="V49" s="10">
        <f t="shared" si="15"/>
        <v>0.58872230635504</v>
      </c>
      <c r="W49" s="10">
        <f t="shared" si="15"/>
        <v>0.602072018517286</v>
      </c>
    </row>
    <row r="51" s="1" customFormat="1" spans="19:22">
      <c r="S51" s="2" t="s">
        <v>0</v>
      </c>
      <c r="T51" s="2" t="s">
        <v>3</v>
      </c>
      <c r="U51" s="2" t="s">
        <v>61</v>
      </c>
      <c r="V51" s="1" t="s">
        <v>62</v>
      </c>
    </row>
    <row r="52" s="1" customFormat="1" spans="19:22">
      <c r="S52" s="2" t="s">
        <v>64</v>
      </c>
      <c r="T52" s="5"/>
      <c r="U52" s="2"/>
      <c r="V52" s="7"/>
    </row>
    <row r="53" s="1" customFormat="1" spans="19:22">
      <c r="S53" s="2" t="s">
        <v>13</v>
      </c>
      <c r="T53" s="5"/>
      <c r="U53" s="2"/>
      <c r="V53" s="7"/>
    </row>
    <row r="54" s="1" customFormat="1" spans="19:22">
      <c r="S54" s="2" t="s">
        <v>15</v>
      </c>
      <c r="T54" s="5"/>
      <c r="U54" s="2"/>
      <c r="V54" s="7"/>
    </row>
    <row r="55" s="1" customFormat="1" spans="19:22">
      <c r="S55" s="2" t="s">
        <v>17</v>
      </c>
      <c r="T55" s="5"/>
      <c r="U55" s="2"/>
      <c r="V55" s="7"/>
    </row>
    <row r="56" s="1" customFormat="1" spans="19:22">
      <c r="S56" s="2" t="s">
        <v>19</v>
      </c>
      <c r="T56" s="5"/>
      <c r="U56" s="2"/>
      <c r="V56" s="7"/>
    </row>
    <row r="58" s="1" customFormat="1" spans="19:19">
      <c r="S58" s="11" t="s">
        <v>65</v>
      </c>
    </row>
    <row r="59" s="1" customFormat="1" spans="19:20">
      <c r="S59" s="6" t="s">
        <v>58</v>
      </c>
      <c r="T59" s="12">
        <f>SQRT(V27/3)</f>
        <v>0.426440912497676</v>
      </c>
    </row>
    <row r="60" s="1" customFormat="1" spans="20:38">
      <c r="T60" s="8">
        <v>2</v>
      </c>
      <c r="U60" s="8">
        <v>3</v>
      </c>
      <c r="V60" s="8">
        <v>4</v>
      </c>
      <c r="W60" s="8">
        <v>5</v>
      </c>
      <c r="X60" s="8">
        <v>6</v>
      </c>
      <c r="Y60" s="8">
        <v>7</v>
      </c>
      <c r="Z60" s="8">
        <v>8</v>
      </c>
      <c r="AA60" s="8">
        <v>9</v>
      </c>
      <c r="AB60" s="8">
        <v>10</v>
      </c>
      <c r="AC60" s="8">
        <v>11</v>
      </c>
      <c r="AD60" s="8">
        <v>12</v>
      </c>
      <c r="AE60" s="8">
        <v>13</v>
      </c>
      <c r="AF60" s="8">
        <v>14</v>
      </c>
      <c r="AG60" s="8">
        <v>15</v>
      </c>
      <c r="AH60" s="8">
        <v>16</v>
      </c>
      <c r="AI60" s="8">
        <v>17</v>
      </c>
      <c r="AJ60" s="8">
        <v>18</v>
      </c>
      <c r="AK60" s="8">
        <v>19</v>
      </c>
      <c r="AL60" s="8">
        <v>20</v>
      </c>
    </row>
    <row r="61" s="1" customFormat="1" spans="19:38">
      <c r="S61" s="11" t="s">
        <v>59</v>
      </c>
      <c r="T61" s="8">
        <v>2.843</v>
      </c>
      <c r="U61" s="8">
        <v>2.991</v>
      </c>
      <c r="V61" s="8">
        <v>3.087</v>
      </c>
      <c r="W61" s="8">
        <v>3.157</v>
      </c>
      <c r="X61" s="8">
        <v>3.211</v>
      </c>
      <c r="Y61" s="8">
        <v>3.253</v>
      </c>
      <c r="Z61" s="8">
        <v>3.288</v>
      </c>
      <c r="AA61" s="8">
        <v>3.318</v>
      </c>
      <c r="AB61" s="8">
        <v>3.342</v>
      </c>
      <c r="AC61" s="8">
        <v>3.363</v>
      </c>
      <c r="AD61" s="8">
        <v>3.382</v>
      </c>
      <c r="AE61" s="8">
        <v>3.398</v>
      </c>
      <c r="AF61" s="8">
        <v>3.412</v>
      </c>
      <c r="AG61" s="8">
        <v>3.424</v>
      </c>
      <c r="AH61" s="8">
        <v>3.435</v>
      </c>
      <c r="AI61" s="8">
        <v>3.445</v>
      </c>
      <c r="AJ61" s="8">
        <v>3.453</v>
      </c>
      <c r="AK61" s="8">
        <v>3.461</v>
      </c>
      <c r="AL61" s="8">
        <v>3.468</v>
      </c>
    </row>
    <row r="62" s="1" customFormat="1" spans="19:38">
      <c r="S62" s="11" t="s">
        <v>60</v>
      </c>
      <c r="T62" s="12">
        <f t="shared" ref="T62:AL62" si="16">$T$59*T61</f>
        <v>1.21237151423089</v>
      </c>
      <c r="U62" s="12">
        <f t="shared" si="16"/>
        <v>1.27548476928055</v>
      </c>
      <c r="V62" s="12">
        <f t="shared" si="16"/>
        <v>1.31642309688033</v>
      </c>
      <c r="W62" s="12">
        <f t="shared" si="16"/>
        <v>1.34627396075516</v>
      </c>
      <c r="X62" s="12">
        <f t="shared" si="16"/>
        <v>1.36930177003004</v>
      </c>
      <c r="Y62" s="12">
        <f t="shared" si="16"/>
        <v>1.38721228835494</v>
      </c>
      <c r="Z62" s="12">
        <f t="shared" si="16"/>
        <v>1.40213772029236</v>
      </c>
      <c r="AA62" s="12">
        <f t="shared" si="16"/>
        <v>1.41493094766729</v>
      </c>
      <c r="AB62" s="12">
        <f t="shared" si="16"/>
        <v>1.42516552956723</v>
      </c>
      <c r="AC62" s="12">
        <f t="shared" si="16"/>
        <v>1.43412078872968</v>
      </c>
      <c r="AD62" s="12">
        <f t="shared" si="16"/>
        <v>1.44222316606714</v>
      </c>
      <c r="AE62" s="12">
        <f t="shared" si="16"/>
        <v>1.4490462206671</v>
      </c>
      <c r="AF62" s="12">
        <f t="shared" si="16"/>
        <v>1.45501639344207</v>
      </c>
      <c r="AG62" s="12">
        <f t="shared" si="16"/>
        <v>1.46013368439204</v>
      </c>
      <c r="AH62" s="12">
        <f t="shared" si="16"/>
        <v>1.46482453442952</v>
      </c>
      <c r="AI62" s="12">
        <f t="shared" si="16"/>
        <v>1.46908894355449</v>
      </c>
      <c r="AJ62" s="12">
        <f t="shared" si="16"/>
        <v>1.47250047085448</v>
      </c>
      <c r="AK62" s="12">
        <f t="shared" si="16"/>
        <v>1.47591199815446</v>
      </c>
      <c r="AL62" s="12">
        <f t="shared" si="16"/>
        <v>1.47889708454194</v>
      </c>
    </row>
    <row r="64" s="1" customFormat="1" spans="19:22">
      <c r="S64" s="2" t="s">
        <v>0</v>
      </c>
      <c r="T64" s="2" t="s">
        <v>3</v>
      </c>
      <c r="U64" s="2" t="s">
        <v>61</v>
      </c>
      <c r="V64" s="1" t="s">
        <v>62</v>
      </c>
    </row>
    <row r="65" s="1" customFormat="1" spans="19:22">
      <c r="S65" s="2" t="s">
        <v>4</v>
      </c>
      <c r="T65" s="3"/>
      <c r="U65" s="2"/>
      <c r="V65" s="10"/>
    </row>
    <row r="66" s="1" customFormat="1" spans="19:21">
      <c r="S66" s="2" t="s">
        <v>10</v>
      </c>
      <c r="T66" s="3"/>
      <c r="U66" s="2"/>
    </row>
    <row r="67" s="1" customFormat="1" spans="19:22">
      <c r="S67" s="2" t="s">
        <v>12</v>
      </c>
      <c r="T67" s="3"/>
      <c r="U67" s="2"/>
      <c r="V67" s="12"/>
    </row>
    <row r="68" s="1" customFormat="1" spans="19:21">
      <c r="S68" s="2" t="s">
        <v>14</v>
      </c>
      <c r="T68" s="3"/>
      <c r="U68" s="2"/>
    </row>
    <row r="69" s="1" customFormat="1" spans="19:21">
      <c r="S69" s="2" t="s">
        <v>16</v>
      </c>
      <c r="T69" s="3"/>
      <c r="U69" s="2"/>
    </row>
    <row r="70" s="1" customFormat="1" spans="19:21">
      <c r="S70" s="2" t="s">
        <v>18</v>
      </c>
      <c r="T70" s="3"/>
      <c r="U70" s="2"/>
    </row>
    <row r="71" s="1" customFormat="1" spans="19:21">
      <c r="S71" s="2" t="s">
        <v>20</v>
      </c>
      <c r="T71" s="3"/>
      <c r="U71" s="2"/>
    </row>
    <row r="72" s="1" customFormat="1" spans="19:21">
      <c r="S72" s="2" t="s">
        <v>21</v>
      </c>
      <c r="T72" s="3"/>
      <c r="U72" s="2"/>
    </row>
    <row r="73" s="1" customFormat="1" spans="19:21">
      <c r="S73" s="2" t="s">
        <v>22</v>
      </c>
      <c r="T73" s="3"/>
      <c r="U73" s="2"/>
    </row>
    <row r="74" s="1" customFormat="1" spans="19:21">
      <c r="S74" s="2" t="s">
        <v>23</v>
      </c>
      <c r="T74" s="3"/>
      <c r="U74" s="2"/>
    </row>
    <row r="75" s="1" customFormat="1" spans="19:21">
      <c r="S75" s="2" t="s">
        <v>24</v>
      </c>
      <c r="T75" s="3"/>
      <c r="U75" s="2"/>
    </row>
    <row r="76" s="1" customFormat="1" spans="19:21">
      <c r="S76" s="2" t="s">
        <v>26</v>
      </c>
      <c r="T76" s="3"/>
      <c r="U76" s="2"/>
    </row>
    <row r="77" s="1" customFormat="1" spans="19:22">
      <c r="S77" s="2" t="s">
        <v>28</v>
      </c>
      <c r="T77" s="3"/>
      <c r="U77" s="2"/>
      <c r="V77" s="7"/>
    </row>
    <row r="78" s="1" customFormat="1" spans="19:21">
      <c r="S78" s="2" t="s">
        <v>29</v>
      </c>
      <c r="T78" s="3"/>
      <c r="U78" s="2"/>
    </row>
    <row r="79" s="1" customFormat="1" spans="19:21">
      <c r="S79" s="2" t="s">
        <v>31</v>
      </c>
      <c r="T79" s="3"/>
      <c r="U79" s="2"/>
    </row>
    <row r="80" s="1" customFormat="1" spans="19:21">
      <c r="S80" s="2" t="s">
        <v>39</v>
      </c>
      <c r="T80" s="3"/>
      <c r="U80" s="2"/>
    </row>
    <row r="81" s="1" customFormat="1" spans="19:21">
      <c r="S81" s="2" t="s">
        <v>40</v>
      </c>
      <c r="T81" s="3"/>
      <c r="U81" s="2"/>
    </row>
    <row r="82" s="1" customFormat="1" spans="19:22">
      <c r="S82" s="2" t="s">
        <v>42</v>
      </c>
      <c r="T82" s="3"/>
      <c r="U82" s="2"/>
      <c r="V82" s="13"/>
    </row>
    <row r="83" s="1" customFormat="1" spans="19:22">
      <c r="S83" s="2" t="s">
        <v>44</v>
      </c>
      <c r="T83" s="3"/>
      <c r="U83" s="2"/>
      <c r="V83" s="7"/>
    </row>
    <row r="84" s="1" customFormat="1" spans="19:21">
      <c r="S84" s="2" t="s">
        <v>47</v>
      </c>
      <c r="T84" s="3"/>
      <c r="U84" s="2"/>
    </row>
    <row r="85" s="1" customFormat="1" spans="19:21">
      <c r="S85" s="2" t="s">
        <v>49</v>
      </c>
      <c r="T85" s="3"/>
      <c r="U85" s="2"/>
    </row>
    <row r="86" s="1" customFormat="1" spans="19:22">
      <c r="S86" s="2" t="s">
        <v>51</v>
      </c>
      <c r="T86" s="3"/>
      <c r="U86" s="2"/>
      <c r="V86" s="13"/>
    </row>
    <row r="87" s="1" customFormat="1" spans="19:21">
      <c r="S87" s="2" t="s">
        <v>52</v>
      </c>
      <c r="T87" s="3"/>
      <c r="U87" s="2"/>
    </row>
    <row r="88" s="1" customFormat="1" spans="19:22">
      <c r="S88" s="2" t="s">
        <v>53</v>
      </c>
      <c r="T88" s="3"/>
      <c r="U88" s="2"/>
      <c r="V88" s="13"/>
    </row>
    <row r="89" s="1" customFormat="1" spans="19:21">
      <c r="S89" s="2" t="s">
        <v>56</v>
      </c>
      <c r="T89" s="3"/>
      <c r="U89" s="2"/>
    </row>
  </sheetData>
  <mergeCells count="11">
    <mergeCell ref="L5:N5"/>
    <mergeCell ref="X21:Y21"/>
    <mergeCell ref="K5:K6"/>
    <mergeCell ref="O5:O6"/>
    <mergeCell ref="P5:P6"/>
    <mergeCell ref="S21:S22"/>
    <mergeCell ref="T21:T22"/>
    <mergeCell ref="U21:U22"/>
    <mergeCell ref="V21:V22"/>
    <mergeCell ref="W21:W22"/>
    <mergeCell ref="Z21:Z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10 hst</vt:lpstr>
      <vt:lpstr>17 hst</vt:lpstr>
      <vt:lpstr>24 hst</vt:lpstr>
      <vt:lpstr>31 hst</vt:lpstr>
      <vt:lpstr>38 hst</vt:lpstr>
      <vt:lpstr>45 hst</vt:lpstr>
      <vt:lpstr>52 hst</vt:lpstr>
      <vt:lpstr>59 hst</vt:lpstr>
      <vt:lpstr>66 hst</vt:lpstr>
      <vt:lpstr>73 hst</vt:lpstr>
      <vt:lpstr>80 hst</vt:lpstr>
      <vt:lpstr>87 hst</vt:lpstr>
      <vt:lpstr>90 hst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</dc:creator>
  <cp:lastModifiedBy>axioo</cp:lastModifiedBy>
  <dcterms:created xsi:type="dcterms:W3CDTF">2025-04-19T18:08:00Z</dcterms:created>
  <dcterms:modified xsi:type="dcterms:W3CDTF">2025-05-30T10:11:39Z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1A0301C6E1134370AE1CB5D9B0E14B66_13</vt:lpwstr>
  </property>
  <property fmtid="{D5CDD505-2E9C-101B-9397-08002B2CF9AE}" pid="3" name="KSOProductBuildVer">
    <vt:lpwstr>1033-12.2.0.21179</vt:lpwstr>
  </property>
</Properties>
</file>