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00" tabRatio="740" activeTab="12"/>
  </bookViews>
  <sheets>
    <sheet name="10 hst" sheetId="1" r:id="rId1"/>
    <sheet name="17 hst" sheetId="2" r:id="rId2"/>
    <sheet name="24 hst" sheetId="3" r:id="rId3"/>
    <sheet name="31 hst" sheetId="4" r:id="rId4"/>
    <sheet name="38 hst" sheetId="5" r:id="rId5"/>
    <sheet name="45 hst" sheetId="6" r:id="rId6"/>
    <sheet name="52 hst" sheetId="7" r:id="rId7"/>
    <sheet name="59 hst" sheetId="8" r:id="rId8"/>
    <sheet name="66 hst" sheetId="9" r:id="rId9"/>
    <sheet name="73 hst" sheetId="10" r:id="rId10"/>
    <sheet name="80 hst" sheetId="11" r:id="rId11"/>
    <sheet name="87 hst" sheetId="12" r:id="rId12"/>
    <sheet name="90 hst" sheetId="13" r:id="rId13"/>
  </sheets>
  <definedNames>
    <definedName name="_xlnm._FilterDatabase" localSheetId="8" hidden="1">'66 hst'!#REF!</definedName>
    <definedName name="_xlnm._FilterDatabase" localSheetId="9" hidden="1">'73 hst'!#REF!</definedName>
    <definedName name="_xlnm._FilterDatabase" localSheetId="10" hidden="1">'80 hst'!#REF!</definedName>
    <definedName name="_xlnm._FilterDatabase" localSheetId="11" hidden="1">'87 hst'!#REF!</definedName>
    <definedName name="_xlnm._FilterDatabase" localSheetId="12" hidden="1">'90 hst'!#REF!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<sst xmlns="http://schemas.openxmlformats.org/spreadsheetml/2006/main" count="1626" uniqueCount="68">
  <si>
    <t>Perlakuan</t>
  </si>
  <si>
    <t>Kelompok</t>
  </si>
  <si>
    <t>Total</t>
  </si>
  <si>
    <t>Rata-Rata</t>
  </si>
  <si>
    <t>P0K0</t>
  </si>
  <si>
    <t>P0</t>
  </si>
  <si>
    <t>P1</t>
  </si>
  <si>
    <t>P2</t>
  </si>
  <si>
    <t>P3</t>
  </si>
  <si>
    <t>P4</t>
  </si>
  <si>
    <t>P0K1</t>
  </si>
  <si>
    <t>K0</t>
  </si>
  <si>
    <t>P0K2</t>
  </si>
  <si>
    <t>K1</t>
  </si>
  <si>
    <t>P0K3</t>
  </si>
  <si>
    <t>K2</t>
  </si>
  <si>
    <t>P0K4</t>
  </si>
  <si>
    <t>K3</t>
  </si>
  <si>
    <t>P1K0</t>
  </si>
  <si>
    <t>K4</t>
  </si>
  <si>
    <t>P1K1</t>
  </si>
  <si>
    <t>P1K2</t>
  </si>
  <si>
    <t>P1K3</t>
  </si>
  <si>
    <t>P1K4</t>
  </si>
  <si>
    <t>P2K0</t>
  </si>
  <si>
    <t>FK</t>
  </si>
  <si>
    <t>P2K1</t>
  </si>
  <si>
    <t>JKT</t>
  </si>
  <si>
    <t>P2K2</t>
  </si>
  <si>
    <t>P2K3</t>
  </si>
  <si>
    <t>Anova</t>
  </si>
  <si>
    <t>P2K4</t>
  </si>
  <si>
    <t>Sk</t>
  </si>
  <si>
    <t>Db</t>
  </si>
  <si>
    <t>Jk</t>
  </si>
  <si>
    <t>Kt</t>
  </si>
  <si>
    <t>F Hitung</t>
  </si>
  <si>
    <t>F Tabel</t>
  </si>
  <si>
    <t>Ket</t>
  </si>
  <si>
    <t>P3K0</t>
  </si>
  <si>
    <t>P3K1</t>
  </si>
  <si>
    <t>sn</t>
  </si>
  <si>
    <t>P3K2</t>
  </si>
  <si>
    <t>P</t>
  </si>
  <si>
    <t>tn</t>
  </si>
  <si>
    <t>P3K3</t>
  </si>
  <si>
    <t>K</t>
  </si>
  <si>
    <t>n</t>
  </si>
  <si>
    <t>P3K4</t>
  </si>
  <si>
    <t>PK</t>
  </si>
  <si>
    <t>P4K0</t>
  </si>
  <si>
    <t>Galat</t>
  </si>
  <si>
    <t>P4K1</t>
  </si>
  <si>
    <t>P4K2</t>
  </si>
  <si>
    <t>P4K3</t>
  </si>
  <si>
    <t>KK</t>
  </si>
  <si>
    <t>%</t>
  </si>
  <si>
    <t>P4K4</t>
  </si>
  <si>
    <t>Uji Duncan P</t>
  </si>
  <si>
    <t>Sd</t>
  </si>
  <si>
    <t>Duncan Tabel</t>
  </si>
  <si>
    <t>Duncan Hitung</t>
  </si>
  <si>
    <t>Notasi</t>
  </si>
  <si>
    <t>Duncan+Rata-Rata</t>
  </si>
  <si>
    <t>Uji Duncan K</t>
  </si>
  <si>
    <t>KO</t>
  </si>
  <si>
    <t>Uji Duncan Interaksi</t>
  </si>
  <si>
    <t>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</si>
</sst>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0.0"/>
    <numFmt numFmtId="181" formatCode="0.000"/>
    <numFmt numFmtId="182" formatCode="#,##0.00;[Red]#,##0.00"/>
    <numFmt numFmtId="183" formatCode="0.0;[Red]0.0"/>
    <numFmt numFmtId="184" formatCode="#,##0;[Red]#,##0"/>
  </numFmts>
  <fonts count="22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top" wrapText="1"/>
    </xf>
    <xf numFmtId="180" fontId="2" fillId="0" borderId="1" xfId="0" applyNumberFormat="1" applyFon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vertical="center"/>
    </xf>
    <xf numFmtId="3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2" fontId="0" fillId="0" borderId="0" xfId="0" applyNumberFormat="1" applyFill="1" applyAlignment="1">
      <alignment vertical="center"/>
    </xf>
    <xf numFmtId="1" fontId="0" fillId="0" borderId="0" xfId="0" applyNumberFormat="1" applyFill="1" applyAlignment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81" fontId="0" fillId="0" borderId="0" xfId="0" applyNumberForma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181" fontId="0" fillId="0" borderId="0" xfId="0" applyNumberFormat="1" applyFill="1" applyAlignment="1">
      <alignment vertical="center"/>
    </xf>
    <xf numFmtId="182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3" fontId="0" fillId="0" borderId="0" xfId="0" applyNumberFormat="1" applyFill="1" applyAlignment="1">
      <alignment vertical="center"/>
    </xf>
    <xf numFmtId="181" fontId="0" fillId="0" borderId="1" xfId="0" applyNumberFormat="1" applyFill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183" fontId="0" fillId="0" borderId="1" xfId="0" applyNumberForma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vertical="center"/>
    </xf>
    <xf numFmtId="180" fontId="0" fillId="0" borderId="0" xfId="0" applyNumberFormat="1" applyFill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D12" workbookViewId="0">
      <selection activeCell="Z1" sqref="Z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22">
        <v>0</v>
      </c>
      <c r="M7" s="22">
        <v>0</v>
      </c>
      <c r="N7" s="22">
        <v>0</v>
      </c>
      <c r="O7" s="22">
        <f t="shared" ref="O7:O31" si="0">SUM(L7:N7)</f>
        <v>0</v>
      </c>
      <c r="P7" s="22">
        <f t="shared" ref="P7:P31" si="1">AVERAGE(L7:N7)</f>
        <v>0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22">
        <v>0</v>
      </c>
      <c r="M8" s="22">
        <v>0</v>
      </c>
      <c r="N8" s="22">
        <v>4.3</v>
      </c>
      <c r="O8" s="22">
        <f t="shared" si="0"/>
        <v>4.3</v>
      </c>
      <c r="P8" s="22">
        <f t="shared" si="1"/>
        <v>1.43333333333333</v>
      </c>
      <c r="S8" s="2" t="s">
        <v>11</v>
      </c>
      <c r="T8" s="22">
        <f t="shared" ref="T8:T12" si="2">O7</f>
        <v>0</v>
      </c>
      <c r="U8" s="22">
        <f t="shared" ref="U8:U12" si="3">O12</f>
        <v>25</v>
      </c>
      <c r="V8" s="22">
        <f t="shared" ref="V8:V12" si="4">O17</f>
        <v>7.56</v>
      </c>
      <c r="W8" s="22">
        <f t="shared" ref="W8:W12" si="5">O22</f>
        <v>0</v>
      </c>
      <c r="X8" s="22">
        <f t="shared" ref="X8:X12" si="6">O27</f>
        <v>0</v>
      </c>
      <c r="Y8" s="22">
        <f t="shared" ref="Y8:Y12" si="7">SUM(T8:X8)</f>
        <v>32.56</v>
      </c>
      <c r="Z8" s="6">
        <f t="shared" ref="Z8:Z12" si="8">Y8/15</f>
        <v>2.17066666666667</v>
      </c>
    </row>
    <row r="9" s="1" customFormat="1" spans="11:26">
      <c r="K9" s="2" t="s">
        <v>12</v>
      </c>
      <c r="L9" s="22">
        <v>0</v>
      </c>
      <c r="M9" s="22">
        <v>25.8</v>
      </c>
      <c r="N9" s="22">
        <v>9.2</v>
      </c>
      <c r="O9" s="22">
        <f t="shared" si="0"/>
        <v>35</v>
      </c>
      <c r="P9" s="22">
        <f t="shared" si="1"/>
        <v>11.6666666666667</v>
      </c>
      <c r="S9" s="2" t="s">
        <v>13</v>
      </c>
      <c r="T9" s="22">
        <f t="shared" si="2"/>
        <v>4.3</v>
      </c>
      <c r="U9" s="22">
        <f t="shared" si="3"/>
        <v>28.9</v>
      </c>
      <c r="V9" s="22">
        <f t="shared" si="4"/>
        <v>4.73</v>
      </c>
      <c r="W9" s="22">
        <f t="shared" si="5"/>
        <v>0</v>
      </c>
      <c r="X9" s="22">
        <f t="shared" si="6"/>
        <v>6.1</v>
      </c>
      <c r="Y9" s="22">
        <f t="shared" si="7"/>
        <v>44.03</v>
      </c>
      <c r="Z9" s="6">
        <f t="shared" si="8"/>
        <v>2.93533333333333</v>
      </c>
    </row>
    <row r="10" s="1" customFormat="1" spans="11:26">
      <c r="K10" s="2" t="s">
        <v>14</v>
      </c>
      <c r="L10" s="22">
        <v>5.63</v>
      </c>
      <c r="M10" s="22">
        <v>0</v>
      </c>
      <c r="N10" s="22">
        <v>0</v>
      </c>
      <c r="O10" s="22">
        <f t="shared" si="0"/>
        <v>5.63</v>
      </c>
      <c r="P10" s="22">
        <f t="shared" si="1"/>
        <v>1.87666666666667</v>
      </c>
      <c r="S10" s="2" t="s">
        <v>15</v>
      </c>
      <c r="T10" s="22">
        <f t="shared" si="2"/>
        <v>35</v>
      </c>
      <c r="U10" s="22">
        <f t="shared" si="3"/>
        <v>62.4</v>
      </c>
      <c r="V10" s="22">
        <f t="shared" si="4"/>
        <v>59.8</v>
      </c>
      <c r="W10" s="22">
        <f t="shared" si="5"/>
        <v>66.7</v>
      </c>
      <c r="X10" s="22">
        <f t="shared" si="6"/>
        <v>67.06</v>
      </c>
      <c r="Y10" s="22">
        <f t="shared" si="7"/>
        <v>290.96</v>
      </c>
      <c r="Z10" s="6">
        <f t="shared" si="8"/>
        <v>19.3973333333333</v>
      </c>
    </row>
    <row r="11" s="1" customFormat="1" spans="11:26">
      <c r="K11" s="2" t="s">
        <v>16</v>
      </c>
      <c r="L11" s="22">
        <v>0</v>
      </c>
      <c r="M11" s="22">
        <v>80.7</v>
      </c>
      <c r="N11" s="22">
        <v>10.3</v>
      </c>
      <c r="O11" s="22">
        <f t="shared" si="0"/>
        <v>91</v>
      </c>
      <c r="P11" s="22">
        <f t="shared" si="1"/>
        <v>30.3333333333333</v>
      </c>
      <c r="S11" s="2" t="s">
        <v>17</v>
      </c>
      <c r="T11" s="22">
        <f t="shared" si="2"/>
        <v>5.63</v>
      </c>
      <c r="U11" s="22">
        <f t="shared" si="3"/>
        <v>66.4</v>
      </c>
      <c r="V11" s="22">
        <f t="shared" si="4"/>
        <v>162.2</v>
      </c>
      <c r="W11" s="22">
        <f t="shared" si="5"/>
        <v>65.97</v>
      </c>
      <c r="X11" s="22">
        <f t="shared" si="6"/>
        <v>5.8</v>
      </c>
      <c r="Y11" s="22">
        <f t="shared" si="7"/>
        <v>306</v>
      </c>
      <c r="Z11" s="6">
        <f t="shared" si="8"/>
        <v>20.4</v>
      </c>
    </row>
    <row r="12" s="1" customFormat="1" spans="11:26">
      <c r="K12" s="2" t="s">
        <v>18</v>
      </c>
      <c r="L12" s="22">
        <v>0</v>
      </c>
      <c r="M12" s="22">
        <v>25</v>
      </c>
      <c r="N12" s="22">
        <v>0</v>
      </c>
      <c r="O12" s="22">
        <f t="shared" si="0"/>
        <v>25</v>
      </c>
      <c r="P12" s="22">
        <f t="shared" si="1"/>
        <v>8.33333333333333</v>
      </c>
      <c r="S12" s="2" t="s">
        <v>19</v>
      </c>
      <c r="T12" s="22">
        <f t="shared" si="2"/>
        <v>91</v>
      </c>
      <c r="U12" s="22">
        <f t="shared" si="3"/>
        <v>55.1</v>
      </c>
      <c r="V12" s="22">
        <f t="shared" si="4"/>
        <v>16.99</v>
      </c>
      <c r="W12" s="22">
        <f t="shared" si="5"/>
        <v>72.2</v>
      </c>
      <c r="X12" s="22">
        <f t="shared" si="6"/>
        <v>31.2</v>
      </c>
      <c r="Y12" s="22">
        <f t="shared" si="7"/>
        <v>266.49</v>
      </c>
      <c r="Z12" s="6">
        <f t="shared" si="8"/>
        <v>17.766</v>
      </c>
    </row>
    <row r="13" s="1" customFormat="1" spans="11:26">
      <c r="K13" s="2" t="s">
        <v>20</v>
      </c>
      <c r="L13" s="22">
        <v>0</v>
      </c>
      <c r="M13" s="22">
        <v>25.5</v>
      </c>
      <c r="N13" s="22">
        <v>3.4</v>
      </c>
      <c r="O13" s="22">
        <f t="shared" si="0"/>
        <v>28.9</v>
      </c>
      <c r="P13" s="22">
        <f t="shared" si="1"/>
        <v>9.63333333333333</v>
      </c>
      <c r="S13" s="2" t="s">
        <v>2</v>
      </c>
      <c r="T13" s="22">
        <f t="shared" ref="T13:Y13" si="9">SUM(T8:T12)</f>
        <v>135.93</v>
      </c>
      <c r="U13" s="22">
        <f t="shared" si="9"/>
        <v>237.8</v>
      </c>
      <c r="V13" s="22">
        <f t="shared" si="9"/>
        <v>251.28</v>
      </c>
      <c r="W13" s="22">
        <f t="shared" si="9"/>
        <v>204.87</v>
      </c>
      <c r="X13" s="22">
        <f t="shared" si="9"/>
        <v>110.16</v>
      </c>
      <c r="Y13" s="22">
        <f t="shared" si="9"/>
        <v>940.04</v>
      </c>
      <c r="Z13" s="2"/>
    </row>
    <row r="14" s="1" customFormat="1" spans="11:26">
      <c r="K14" s="2" t="s">
        <v>21</v>
      </c>
      <c r="L14" s="22">
        <v>0</v>
      </c>
      <c r="M14" s="22">
        <v>57.3</v>
      </c>
      <c r="N14" s="22">
        <v>5.1</v>
      </c>
      <c r="O14" s="22">
        <f t="shared" si="0"/>
        <v>62.4</v>
      </c>
      <c r="P14" s="22">
        <f t="shared" si="1"/>
        <v>20.8</v>
      </c>
      <c r="S14" s="2" t="s">
        <v>3</v>
      </c>
      <c r="T14" s="6">
        <f t="shared" ref="T14:X14" si="10">T13/15</f>
        <v>9.062</v>
      </c>
      <c r="U14" s="6">
        <f t="shared" si="10"/>
        <v>15.8533333333333</v>
      </c>
      <c r="V14" s="6">
        <f t="shared" si="10"/>
        <v>16.752</v>
      </c>
      <c r="W14" s="6">
        <f t="shared" si="10"/>
        <v>13.658</v>
      </c>
      <c r="X14" s="6">
        <f t="shared" si="10"/>
        <v>7.344</v>
      </c>
      <c r="Y14" s="2"/>
      <c r="Z14" s="2"/>
    </row>
    <row r="15" s="1" customFormat="1" spans="11:16">
      <c r="K15" s="2" t="s">
        <v>22</v>
      </c>
      <c r="L15" s="22">
        <v>0</v>
      </c>
      <c r="M15" s="22">
        <v>55.9</v>
      </c>
      <c r="N15" s="22">
        <v>10.5</v>
      </c>
      <c r="O15" s="22">
        <f t="shared" si="0"/>
        <v>66.4</v>
      </c>
      <c r="P15" s="22">
        <f t="shared" si="1"/>
        <v>22.1333333333333</v>
      </c>
    </row>
    <row r="16" s="1" customFormat="1" spans="11:16">
      <c r="K16" s="2" t="s">
        <v>23</v>
      </c>
      <c r="L16" s="22">
        <v>0</v>
      </c>
      <c r="M16" s="22">
        <v>55.1</v>
      </c>
      <c r="N16" s="22">
        <v>0</v>
      </c>
      <c r="O16" s="22">
        <f t="shared" si="0"/>
        <v>55.1</v>
      </c>
      <c r="P16" s="22">
        <f t="shared" si="1"/>
        <v>18.3666666666667</v>
      </c>
    </row>
    <row r="17" s="1" customFormat="1" spans="11:20">
      <c r="K17" s="2" t="s">
        <v>24</v>
      </c>
      <c r="L17" s="22">
        <v>1.96</v>
      </c>
      <c r="M17" s="22">
        <v>0</v>
      </c>
      <c r="N17" s="22">
        <v>5.6</v>
      </c>
      <c r="O17" s="22">
        <f t="shared" si="0"/>
        <v>7.56</v>
      </c>
      <c r="P17" s="22">
        <f t="shared" si="1"/>
        <v>2.52</v>
      </c>
      <c r="S17" s="9" t="s">
        <v>25</v>
      </c>
      <c r="T17" s="15">
        <f>O32^2/(5*5*3)</f>
        <v>11782.3360213333</v>
      </c>
    </row>
    <row r="18" s="1" customFormat="1" spans="11:20">
      <c r="K18" s="2" t="s">
        <v>26</v>
      </c>
      <c r="L18" s="22">
        <v>4.73</v>
      </c>
      <c r="M18" s="22">
        <v>0</v>
      </c>
      <c r="N18" s="22">
        <v>0</v>
      </c>
      <c r="O18" s="22">
        <f t="shared" si="0"/>
        <v>4.73</v>
      </c>
      <c r="P18" s="22">
        <f t="shared" si="1"/>
        <v>1.57666666666667</v>
      </c>
      <c r="S18" s="9" t="s">
        <v>27</v>
      </c>
      <c r="T18" s="15">
        <f>SUMSQ(L7:N31)-T17</f>
        <v>46855.7479786667</v>
      </c>
    </row>
    <row r="19" s="1" customFormat="1" spans="11:16">
      <c r="K19" s="2" t="s">
        <v>28</v>
      </c>
      <c r="L19" s="22">
        <v>0</v>
      </c>
      <c r="M19" s="22">
        <v>53.8</v>
      </c>
      <c r="N19" s="22">
        <v>6</v>
      </c>
      <c r="O19" s="22">
        <f t="shared" si="0"/>
        <v>59.8</v>
      </c>
      <c r="P19" s="22">
        <f t="shared" si="1"/>
        <v>19.9333333333333</v>
      </c>
    </row>
    <row r="20" s="1" customFormat="1" spans="11:19">
      <c r="K20" s="2" t="s">
        <v>29</v>
      </c>
      <c r="L20" s="22">
        <v>7.9</v>
      </c>
      <c r="M20" s="22">
        <v>143.4</v>
      </c>
      <c r="N20" s="22">
        <v>10.9</v>
      </c>
      <c r="O20" s="22">
        <f t="shared" si="0"/>
        <v>162.2</v>
      </c>
      <c r="P20" s="22">
        <f t="shared" si="1"/>
        <v>54.0666666666667</v>
      </c>
      <c r="S20" s="11" t="s">
        <v>30</v>
      </c>
    </row>
    <row r="21" s="1" customFormat="1" spans="11:26">
      <c r="K21" s="2" t="s">
        <v>31</v>
      </c>
      <c r="L21" s="22">
        <v>7.39</v>
      </c>
      <c r="M21" s="22">
        <v>0</v>
      </c>
      <c r="N21" s="22">
        <v>9.6</v>
      </c>
      <c r="O21" s="22">
        <f t="shared" si="0"/>
        <v>16.99</v>
      </c>
      <c r="P21" s="22">
        <f t="shared" si="1"/>
        <v>5.66333333333333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22">
        <v>0</v>
      </c>
      <c r="M22" s="22">
        <v>0</v>
      </c>
      <c r="N22" s="22">
        <v>0</v>
      </c>
      <c r="O22" s="22">
        <f t="shared" si="0"/>
        <v>0</v>
      </c>
      <c r="P22" s="22">
        <f t="shared" si="1"/>
        <v>0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spans="11:26">
      <c r="K23" s="2" t="s">
        <v>40</v>
      </c>
      <c r="L23" s="22">
        <v>0</v>
      </c>
      <c r="M23" s="22">
        <v>0</v>
      </c>
      <c r="N23" s="22">
        <v>0</v>
      </c>
      <c r="O23" s="22">
        <f t="shared" si="0"/>
        <v>0</v>
      </c>
      <c r="P23" s="22">
        <f t="shared" si="1"/>
        <v>0</v>
      </c>
      <c r="S23" s="2" t="s">
        <v>1</v>
      </c>
      <c r="T23" s="2">
        <f>3-1</f>
        <v>2</v>
      </c>
      <c r="U23" s="6">
        <f>(SUMSQ(L32:N32)/25)-T17</f>
        <v>13875.0891626667</v>
      </c>
      <c r="V23" s="6">
        <f t="shared" ref="V23:V27" si="11">U23/T23</f>
        <v>6937.54458133333</v>
      </c>
      <c r="W23" s="6">
        <f t="shared" ref="W23:W26" si="12">V23/$V$27</f>
        <v>16.0804085363151</v>
      </c>
      <c r="X23" s="6">
        <v>3.1907273359285</v>
      </c>
      <c r="Y23" s="6">
        <v>5.07666380708612</v>
      </c>
      <c r="Z23" s="2" t="s">
        <v>41</v>
      </c>
    </row>
    <row r="24" s="1" customFormat="1" spans="11:26">
      <c r="K24" s="2" t="s">
        <v>42</v>
      </c>
      <c r="L24" s="22">
        <v>0</v>
      </c>
      <c r="M24" s="22">
        <v>56.7</v>
      </c>
      <c r="N24" s="22">
        <v>10</v>
      </c>
      <c r="O24" s="22">
        <f t="shared" si="0"/>
        <v>66.7</v>
      </c>
      <c r="P24" s="22">
        <f t="shared" si="1"/>
        <v>22.2333333333333</v>
      </c>
      <c r="S24" s="2" t="s">
        <v>43</v>
      </c>
      <c r="T24" s="2">
        <f>5-1</f>
        <v>4</v>
      </c>
      <c r="U24" s="6">
        <f>(SUMSQ(T13:X13)/15)-T17</f>
        <v>1035.95636533333</v>
      </c>
      <c r="V24" s="6">
        <f t="shared" si="11"/>
        <v>258.989091333332</v>
      </c>
      <c r="W24" s="6">
        <f t="shared" si="12"/>
        <v>0.600306109209694</v>
      </c>
      <c r="X24" s="6">
        <v>2.56524050847904</v>
      </c>
      <c r="Y24" s="6">
        <v>3.73741724260353</v>
      </c>
      <c r="Z24" s="2" t="s">
        <v>44</v>
      </c>
    </row>
    <row r="25" s="1" customFormat="1" spans="11:26">
      <c r="K25" s="2" t="s">
        <v>45</v>
      </c>
      <c r="L25" s="22">
        <v>6.07</v>
      </c>
      <c r="M25" s="22">
        <v>59.9</v>
      </c>
      <c r="N25" s="22">
        <v>0</v>
      </c>
      <c r="O25" s="22">
        <f t="shared" si="0"/>
        <v>65.97</v>
      </c>
      <c r="P25" s="22">
        <f t="shared" si="1"/>
        <v>21.99</v>
      </c>
      <c r="S25" s="2" t="s">
        <v>46</v>
      </c>
      <c r="T25" s="2">
        <f>5-1</f>
        <v>4</v>
      </c>
      <c r="U25" s="6">
        <f>(SUMSQ(Y8:Y12)/15)-T17</f>
        <v>5038.29305866666</v>
      </c>
      <c r="V25" s="6">
        <f t="shared" si="11"/>
        <v>1259.57326466667</v>
      </c>
      <c r="W25" s="6">
        <f t="shared" si="12"/>
        <v>2.91954198489163</v>
      </c>
      <c r="X25" s="6">
        <v>2.56524050847904</v>
      </c>
      <c r="Y25" s="6">
        <v>3.73741724260353</v>
      </c>
      <c r="Z25" s="2" t="s">
        <v>47</v>
      </c>
    </row>
    <row r="26" s="1" customFormat="1" spans="11:26">
      <c r="K26" s="2" t="s">
        <v>48</v>
      </c>
      <c r="L26" s="22">
        <v>0</v>
      </c>
      <c r="M26" s="22">
        <v>72.2</v>
      </c>
      <c r="N26" s="22">
        <v>0</v>
      </c>
      <c r="O26" s="22">
        <f t="shared" si="0"/>
        <v>72.2</v>
      </c>
      <c r="P26" s="22">
        <f t="shared" si="1"/>
        <v>24.0666666666667</v>
      </c>
      <c r="S26" s="2" t="s">
        <v>49</v>
      </c>
      <c r="T26" s="2">
        <f>(5-1)*(5-1)</f>
        <v>16</v>
      </c>
      <c r="U26" s="6">
        <f>(SUMSQ(T8:X12)/3)-T17-U24-U25</f>
        <v>6197.84722133334</v>
      </c>
      <c r="V26" s="6">
        <f t="shared" si="11"/>
        <v>387.365451333333</v>
      </c>
      <c r="W26" s="6">
        <f t="shared" si="12"/>
        <v>0.897867341574175</v>
      </c>
      <c r="X26" s="6">
        <v>1.85916701285117</v>
      </c>
      <c r="Y26" s="6">
        <v>2.39851571226643</v>
      </c>
      <c r="Z26" s="2" t="s">
        <v>44</v>
      </c>
    </row>
    <row r="27" s="1" customFormat="1" spans="11:26">
      <c r="K27" s="2" t="s">
        <v>50</v>
      </c>
      <c r="L27" s="22">
        <v>0</v>
      </c>
      <c r="M27" s="22">
        <v>0</v>
      </c>
      <c r="N27" s="22">
        <v>0</v>
      </c>
      <c r="O27" s="22">
        <f t="shared" si="0"/>
        <v>0</v>
      </c>
      <c r="P27" s="22">
        <f t="shared" si="1"/>
        <v>0</v>
      </c>
      <c r="S27" s="2" t="s">
        <v>51</v>
      </c>
      <c r="T27" s="2">
        <f>((5*5)-1)*(3-1)</f>
        <v>48</v>
      </c>
      <c r="U27" s="6">
        <f>T18-U23-U24-U25-U26</f>
        <v>20708.5621706667</v>
      </c>
      <c r="V27" s="6">
        <f t="shared" si="11"/>
        <v>431.428378555556</v>
      </c>
      <c r="W27" s="6"/>
      <c r="X27" s="6"/>
      <c r="Y27" s="6"/>
      <c r="Z27" s="20"/>
    </row>
    <row r="28" s="1" customFormat="1" spans="11:26">
      <c r="K28" s="2" t="s">
        <v>52</v>
      </c>
      <c r="L28" s="22">
        <v>0</v>
      </c>
      <c r="M28" s="22">
        <v>0</v>
      </c>
      <c r="N28" s="22">
        <v>6.1</v>
      </c>
      <c r="O28" s="22">
        <f t="shared" si="0"/>
        <v>6.1</v>
      </c>
      <c r="P28" s="22">
        <f t="shared" si="1"/>
        <v>2.03333333333333</v>
      </c>
      <c r="S28" s="2" t="s">
        <v>2</v>
      </c>
      <c r="T28" s="2">
        <f>(5*5*3)-1</f>
        <v>74</v>
      </c>
      <c r="U28" s="6">
        <f>T18</f>
        <v>46855.7479786667</v>
      </c>
      <c r="V28" s="6"/>
      <c r="W28" s="6"/>
      <c r="X28" s="6"/>
      <c r="Y28" s="6"/>
      <c r="Z28" s="20"/>
    </row>
    <row r="29" s="1" customFormat="1" spans="11:16">
      <c r="K29" s="2" t="s">
        <v>53</v>
      </c>
      <c r="L29" s="22">
        <v>6.66</v>
      </c>
      <c r="M29" s="22">
        <v>60.4</v>
      </c>
      <c r="N29" s="22">
        <v>0</v>
      </c>
      <c r="O29" s="22">
        <f t="shared" si="0"/>
        <v>67.06</v>
      </c>
      <c r="P29" s="22">
        <f t="shared" si="1"/>
        <v>22.3533333333333</v>
      </c>
    </row>
    <row r="30" s="1" customFormat="1" spans="11:27">
      <c r="K30" s="2" t="s">
        <v>54</v>
      </c>
      <c r="L30" s="22">
        <v>5.8</v>
      </c>
      <c r="M30" s="22">
        <v>0</v>
      </c>
      <c r="N30" s="22">
        <v>0</v>
      </c>
      <c r="O30" s="22">
        <f t="shared" si="0"/>
        <v>5.8</v>
      </c>
      <c r="P30" s="22">
        <f t="shared" si="1"/>
        <v>1.93333333333333</v>
      </c>
      <c r="Y30" s="11" t="s">
        <v>55</v>
      </c>
      <c r="Z30" s="13">
        <f>(SQRT(V27)/P32)*100</f>
        <v>165.717847624959</v>
      </c>
      <c r="AA30" s="1" t="s">
        <v>56</v>
      </c>
    </row>
    <row r="31" s="1" customFormat="1" spans="11:19">
      <c r="K31" s="2" t="s">
        <v>57</v>
      </c>
      <c r="L31" s="22">
        <v>0</v>
      </c>
      <c r="M31" s="22">
        <v>21.5</v>
      </c>
      <c r="N31" s="22">
        <v>9.7</v>
      </c>
      <c r="O31" s="22">
        <f t="shared" si="0"/>
        <v>31.2</v>
      </c>
      <c r="P31" s="22">
        <f t="shared" si="1"/>
        <v>10.4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46.14</v>
      </c>
      <c r="M32" s="22">
        <f t="shared" si="13"/>
        <v>793.2</v>
      </c>
      <c r="N32" s="22">
        <f t="shared" si="13"/>
        <v>100.7</v>
      </c>
      <c r="O32" s="22">
        <f t="shared" si="13"/>
        <v>940.04</v>
      </c>
      <c r="P32" s="20">
        <f>AVERAGE(P7:P31)</f>
        <v>12.5338666666667</v>
      </c>
      <c r="S32" s="9" t="s">
        <v>59</v>
      </c>
      <c r="T32" s="13">
        <f>SQRT(V27/15)</f>
        <v>5.36301145847216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15.2470415764364</v>
      </c>
      <c r="U35" s="13">
        <f t="shared" si="14"/>
        <v>16.0407672722902</v>
      </c>
      <c r="V35" s="13">
        <f t="shared" si="14"/>
        <v>16.5556163723036</v>
      </c>
      <c r="W35" s="13">
        <f t="shared" si="14"/>
        <v>16.9310271743966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5.36301145847216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>$T$32*T48</f>
        <v>15.2470415764364</v>
      </c>
      <c r="U49" s="13">
        <f t="shared" ref="T49:W49" si="15">$T$32*U48</f>
        <v>16.0407672722902</v>
      </c>
      <c r="V49" s="13">
        <f t="shared" si="15"/>
        <v>16.5556163723036</v>
      </c>
      <c r="W49" s="13">
        <f t="shared" si="15"/>
        <v>16.9310271743966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11.992058185254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34.0934214206773</v>
      </c>
      <c r="U62" s="19">
        <f t="shared" si="16"/>
        <v>35.8682460320949</v>
      </c>
      <c r="V62" s="19">
        <f t="shared" si="16"/>
        <v>37.0194836178792</v>
      </c>
      <c r="W62" s="19">
        <f t="shared" si="16"/>
        <v>37.858927690847</v>
      </c>
      <c r="X62" s="19">
        <f t="shared" si="16"/>
        <v>38.5064988328507</v>
      </c>
      <c r="Y62" s="19">
        <f t="shared" si="16"/>
        <v>39.0101652766314</v>
      </c>
      <c r="Z62" s="19">
        <f t="shared" si="16"/>
        <v>39.4298873131153</v>
      </c>
      <c r="AA62" s="19">
        <f t="shared" si="16"/>
        <v>39.7896490586729</v>
      </c>
      <c r="AB62" s="19">
        <f t="shared" si="16"/>
        <v>40.077458455119</v>
      </c>
      <c r="AC62" s="19">
        <f t="shared" si="16"/>
        <v>40.3292916770094</v>
      </c>
      <c r="AD62" s="19">
        <f t="shared" si="16"/>
        <v>40.5571407825292</v>
      </c>
      <c r="AE62" s="19">
        <f t="shared" si="16"/>
        <v>40.7490137134932</v>
      </c>
      <c r="AF62" s="19">
        <f t="shared" si="16"/>
        <v>40.9169025280868</v>
      </c>
      <c r="AG62" s="19">
        <f t="shared" si="16"/>
        <v>41.0608072263098</v>
      </c>
      <c r="AH62" s="19">
        <f t="shared" si="16"/>
        <v>41.1927198663476</v>
      </c>
      <c r="AI62" s="19">
        <f t="shared" si="16"/>
        <v>41.3126404482002</v>
      </c>
      <c r="AJ62" s="19">
        <f t="shared" si="16"/>
        <v>41.4085769136822</v>
      </c>
      <c r="AK62" s="19">
        <f t="shared" si="16"/>
        <v>41.5045133791643</v>
      </c>
      <c r="AL62" s="19">
        <f t="shared" si="16"/>
        <v>41.588457786461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1">
      <c r="S65" s="2" t="s">
        <v>4</v>
      </c>
      <c r="T65" s="20"/>
      <c r="U65" s="20"/>
    </row>
    <row r="66" s="1" customFormat="1" spans="19:21">
      <c r="S66" s="2" t="s">
        <v>10</v>
      </c>
      <c r="T66" s="20"/>
      <c r="U66" s="20"/>
    </row>
    <row r="67" s="1" customFormat="1" spans="19:21">
      <c r="S67" s="2" t="s">
        <v>12</v>
      </c>
      <c r="T67" s="20"/>
      <c r="U67" s="20"/>
    </row>
    <row r="68" s="1" customFormat="1" spans="19:21">
      <c r="S68" s="2" t="s">
        <v>14</v>
      </c>
      <c r="T68" s="20"/>
      <c r="U68" s="20"/>
    </row>
    <row r="69" s="1" customFormat="1" spans="19:21">
      <c r="S69" s="2" t="s">
        <v>16</v>
      </c>
      <c r="T69" s="20"/>
      <c r="U69" s="20"/>
    </row>
    <row r="70" s="1" customFormat="1" spans="19:21">
      <c r="S70" s="2" t="s">
        <v>18</v>
      </c>
      <c r="T70" s="20"/>
      <c r="U70" s="20"/>
    </row>
    <row r="71" s="1" customFormat="1" spans="19:21">
      <c r="S71" s="2" t="s">
        <v>20</v>
      </c>
      <c r="T71" s="20"/>
      <c r="U71" s="20"/>
    </row>
    <row r="72" s="1" customFormat="1" spans="19:21">
      <c r="S72" s="2" t="s">
        <v>21</v>
      </c>
      <c r="T72" s="20"/>
      <c r="U72" s="20"/>
    </row>
    <row r="73" s="1" customFormat="1" spans="19:21">
      <c r="S73" s="2" t="s">
        <v>22</v>
      </c>
      <c r="T73" s="20"/>
      <c r="U73" s="20"/>
    </row>
    <row r="74" s="1" customFormat="1" spans="19:21">
      <c r="S74" s="2" t="s">
        <v>23</v>
      </c>
      <c r="T74" s="20"/>
      <c r="U74" s="20"/>
    </row>
    <row r="75" s="1" customFormat="1" spans="19:21">
      <c r="S75" s="2" t="s">
        <v>24</v>
      </c>
      <c r="T75" s="20"/>
      <c r="U75" s="20"/>
    </row>
    <row r="76" s="1" customFormat="1" spans="19:21">
      <c r="S76" s="2" t="s">
        <v>26</v>
      </c>
      <c r="T76" s="20"/>
      <c r="U76" s="20"/>
    </row>
    <row r="77" s="1" customFormat="1" spans="19:21">
      <c r="S77" s="2" t="s">
        <v>28</v>
      </c>
      <c r="T77" s="20"/>
      <c r="U77" s="20"/>
    </row>
    <row r="78" s="1" customFormat="1" spans="19:21">
      <c r="S78" s="2" t="s">
        <v>29</v>
      </c>
      <c r="T78" s="20"/>
      <c r="U78" s="20"/>
    </row>
    <row r="79" s="1" customFormat="1" spans="19:21">
      <c r="S79" s="2" t="s">
        <v>31</v>
      </c>
      <c r="T79" s="20"/>
      <c r="U79" s="20"/>
    </row>
    <row r="80" s="1" customFormat="1" spans="19:21">
      <c r="S80" s="2" t="s">
        <v>39</v>
      </c>
      <c r="T80" s="20"/>
      <c r="U80" s="20"/>
    </row>
    <row r="81" s="1" customFormat="1" spans="19:21">
      <c r="S81" s="2" t="s">
        <v>40</v>
      </c>
      <c r="T81" s="20"/>
      <c r="U81" s="20"/>
    </row>
    <row r="82" s="1" customFormat="1" spans="19:21">
      <c r="S82" s="2" t="s">
        <v>42</v>
      </c>
      <c r="T82" s="20"/>
      <c r="U82" s="20"/>
    </row>
    <row r="83" s="1" customFormat="1" spans="19:21">
      <c r="S83" s="2" t="s">
        <v>45</v>
      </c>
      <c r="T83" s="20"/>
      <c r="U83" s="20"/>
    </row>
    <row r="84" s="1" customFormat="1" spans="19:21">
      <c r="S84" s="2" t="s">
        <v>48</v>
      </c>
      <c r="T84" s="20"/>
      <c r="U84" s="20"/>
    </row>
    <row r="85" s="1" customFormat="1" spans="19:21">
      <c r="S85" s="2" t="s">
        <v>50</v>
      </c>
      <c r="T85" s="20"/>
      <c r="U85" s="20"/>
    </row>
    <row r="86" s="1" customFormat="1" spans="19:21">
      <c r="S86" s="2" t="s">
        <v>52</v>
      </c>
      <c r="T86" s="20"/>
      <c r="U86" s="20"/>
    </row>
    <row r="87" s="1" customFormat="1" spans="19:21">
      <c r="S87" s="2" t="s">
        <v>53</v>
      </c>
      <c r="T87" s="20"/>
      <c r="U87" s="20"/>
    </row>
    <row r="88" s="1" customFormat="1" spans="19:21">
      <c r="S88" s="2" t="s">
        <v>54</v>
      </c>
      <c r="T88" s="20"/>
      <c r="U88" s="20"/>
    </row>
    <row r="89" s="1" customFormat="1" spans="19:21">
      <c r="S89" s="2" t="s">
        <v>57</v>
      </c>
      <c r="T89" s="20"/>
      <c r="U89" s="20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5:AL89"/>
  <sheetViews>
    <sheetView zoomScale="80" zoomScaleNormal="80" topLeftCell="E7" workbookViewId="0">
      <selection activeCell="Z26" sqref="Z26"/>
    </sheetView>
  </sheetViews>
  <sheetFormatPr defaultColWidth="9" defaultRowHeight="15"/>
  <cols>
    <col min="1" max="8" width="9" style="1"/>
    <col min="9" max="9" width="9" style="30"/>
    <col min="10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9:16">
      <c r="I5" s="30"/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9:16">
      <c r="I6" s="30"/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9:26">
      <c r="I7" s="30"/>
      <c r="K7" s="2" t="s">
        <v>4</v>
      </c>
      <c r="L7" s="22">
        <v>0</v>
      </c>
      <c r="M7" s="22">
        <v>0</v>
      </c>
      <c r="N7" s="22">
        <v>0</v>
      </c>
      <c r="O7" s="22">
        <f t="shared" ref="O7:O31" si="0">SUM(L7:N7)</f>
        <v>0</v>
      </c>
      <c r="P7" s="22">
        <f t="shared" ref="P7:P31" si="1">AVERAGE(L7:N7)</f>
        <v>0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9:26">
      <c r="I8" s="30"/>
      <c r="K8" s="2" t="s">
        <v>10</v>
      </c>
      <c r="L8" s="22">
        <v>0</v>
      </c>
      <c r="M8" s="22">
        <v>0</v>
      </c>
      <c r="N8" s="22">
        <v>14.3</v>
      </c>
      <c r="O8" s="22">
        <f t="shared" si="0"/>
        <v>14.3</v>
      </c>
      <c r="P8" s="22">
        <f t="shared" si="1"/>
        <v>4.76666666666667</v>
      </c>
      <c r="S8" s="2" t="s">
        <v>11</v>
      </c>
      <c r="T8" s="22">
        <f t="shared" ref="T8:T12" si="2">O7</f>
        <v>0</v>
      </c>
      <c r="U8" s="22">
        <f t="shared" ref="U8:U12" si="3">O12</f>
        <v>13.7</v>
      </c>
      <c r="V8" s="22">
        <f t="shared" ref="V8:V12" si="4">O17</f>
        <v>18.8</v>
      </c>
      <c r="W8" s="22">
        <f t="shared" ref="W8:W12" si="5">O22</f>
        <v>11.1</v>
      </c>
      <c r="X8" s="22">
        <f t="shared" ref="X8:X12" si="6">O27</f>
        <v>15.6</v>
      </c>
      <c r="Y8" s="22">
        <f t="shared" ref="Y8:Y12" si="7">SUM(T8:X8)</f>
        <v>59.2</v>
      </c>
      <c r="Z8" s="6">
        <f t="shared" ref="Z8:Z12" si="8">Y8/15</f>
        <v>3.94666666666667</v>
      </c>
    </row>
    <row r="9" s="1" customFormat="1" spans="9:26">
      <c r="I9" s="30"/>
      <c r="K9" s="2" t="s">
        <v>12</v>
      </c>
      <c r="L9" s="22">
        <v>6.2</v>
      </c>
      <c r="M9" s="22">
        <v>13.6</v>
      </c>
      <c r="N9" s="22">
        <v>16.6</v>
      </c>
      <c r="O9" s="22">
        <f t="shared" si="0"/>
        <v>36.4</v>
      </c>
      <c r="P9" s="22">
        <f t="shared" si="1"/>
        <v>12.1333333333333</v>
      </c>
      <c r="S9" s="2" t="s">
        <v>13</v>
      </c>
      <c r="T9" s="22">
        <f t="shared" si="2"/>
        <v>14.3</v>
      </c>
      <c r="U9" s="22">
        <f t="shared" si="3"/>
        <v>19</v>
      </c>
      <c r="V9" s="22">
        <f t="shared" si="4"/>
        <v>24.7</v>
      </c>
      <c r="W9" s="22">
        <f t="shared" si="5"/>
        <v>32.1</v>
      </c>
      <c r="X9" s="22">
        <f t="shared" si="6"/>
        <v>22.7</v>
      </c>
      <c r="Y9" s="22">
        <f t="shared" si="7"/>
        <v>112.8</v>
      </c>
      <c r="Z9" s="6">
        <f t="shared" si="8"/>
        <v>7.52</v>
      </c>
    </row>
    <row r="10" s="1" customFormat="1" spans="9:26">
      <c r="I10" s="30"/>
      <c r="K10" s="2" t="s">
        <v>14</v>
      </c>
      <c r="L10" s="22">
        <v>16.5</v>
      </c>
      <c r="M10" s="22">
        <v>11.8</v>
      </c>
      <c r="N10" s="22">
        <v>13.4</v>
      </c>
      <c r="O10" s="22">
        <f t="shared" si="0"/>
        <v>41.7</v>
      </c>
      <c r="P10" s="22">
        <f t="shared" si="1"/>
        <v>13.9</v>
      </c>
      <c r="S10" s="2" t="s">
        <v>15</v>
      </c>
      <c r="T10" s="22">
        <f t="shared" si="2"/>
        <v>36.4</v>
      </c>
      <c r="U10" s="22">
        <f t="shared" si="3"/>
        <v>30.3</v>
      </c>
      <c r="V10" s="22">
        <f t="shared" si="4"/>
        <v>36.6</v>
      </c>
      <c r="W10" s="22">
        <f t="shared" si="5"/>
        <v>36.9</v>
      </c>
      <c r="X10" s="22">
        <f t="shared" si="6"/>
        <v>40.5</v>
      </c>
      <c r="Y10" s="22">
        <f t="shared" si="7"/>
        <v>180.7</v>
      </c>
      <c r="Z10" s="6">
        <f t="shared" si="8"/>
        <v>12.0466666666667</v>
      </c>
    </row>
    <row r="11" s="1" customFormat="1" spans="9:26">
      <c r="I11" s="30"/>
      <c r="K11" s="2" t="s">
        <v>16</v>
      </c>
      <c r="L11" s="22">
        <v>0</v>
      </c>
      <c r="M11" s="22">
        <v>13.1</v>
      </c>
      <c r="N11" s="22">
        <v>19.2</v>
      </c>
      <c r="O11" s="22">
        <f t="shared" si="0"/>
        <v>32.3</v>
      </c>
      <c r="P11" s="22">
        <f t="shared" si="1"/>
        <v>10.7666666666667</v>
      </c>
      <c r="S11" s="2" t="s">
        <v>17</v>
      </c>
      <c r="T11" s="22">
        <f t="shared" si="2"/>
        <v>41.7</v>
      </c>
      <c r="U11" s="22">
        <f t="shared" si="3"/>
        <v>34.8</v>
      </c>
      <c r="V11" s="22">
        <f t="shared" si="4"/>
        <v>80.9</v>
      </c>
      <c r="W11" s="22">
        <f t="shared" si="5"/>
        <v>43.4</v>
      </c>
      <c r="X11" s="22">
        <f t="shared" si="6"/>
        <v>46.9</v>
      </c>
      <c r="Y11" s="22">
        <f t="shared" si="7"/>
        <v>247.7</v>
      </c>
      <c r="Z11" s="6">
        <f t="shared" si="8"/>
        <v>16.5133333333333</v>
      </c>
    </row>
    <row r="12" s="1" customFormat="1" spans="9:26">
      <c r="I12" s="30"/>
      <c r="K12" s="2" t="s">
        <v>18</v>
      </c>
      <c r="L12" s="22">
        <v>13.7</v>
      </c>
      <c r="M12" s="22">
        <v>0</v>
      </c>
      <c r="N12" s="22">
        <v>0</v>
      </c>
      <c r="O12" s="22">
        <f t="shared" si="0"/>
        <v>13.7</v>
      </c>
      <c r="P12" s="22">
        <f t="shared" si="1"/>
        <v>4.56666666666667</v>
      </c>
      <c r="S12" s="2" t="s">
        <v>19</v>
      </c>
      <c r="T12" s="22">
        <f t="shared" si="2"/>
        <v>32.3</v>
      </c>
      <c r="U12" s="22">
        <f t="shared" si="3"/>
        <v>28.4</v>
      </c>
      <c r="V12" s="22">
        <f t="shared" si="4"/>
        <v>56.9</v>
      </c>
      <c r="W12" s="22">
        <f t="shared" si="5"/>
        <v>37.4</v>
      </c>
      <c r="X12" s="22">
        <f t="shared" si="6"/>
        <v>36.8</v>
      </c>
      <c r="Y12" s="22">
        <f t="shared" si="7"/>
        <v>191.8</v>
      </c>
      <c r="Z12" s="6">
        <f t="shared" si="8"/>
        <v>12.7866666666667</v>
      </c>
    </row>
    <row r="13" s="1" customFormat="1" spans="9:26">
      <c r="I13" s="30"/>
      <c r="K13" s="2" t="s">
        <v>20</v>
      </c>
      <c r="L13" s="22">
        <v>0</v>
      </c>
      <c r="M13" s="22">
        <v>14.5</v>
      </c>
      <c r="N13" s="22">
        <v>4.5</v>
      </c>
      <c r="O13" s="22">
        <f t="shared" si="0"/>
        <v>19</v>
      </c>
      <c r="P13" s="22">
        <f t="shared" si="1"/>
        <v>6.33333333333333</v>
      </c>
      <c r="S13" s="2" t="s">
        <v>2</v>
      </c>
      <c r="T13" s="22">
        <f t="shared" ref="T13:Y13" si="9">SUM(T8:T12)</f>
        <v>124.7</v>
      </c>
      <c r="U13" s="22">
        <f t="shared" si="9"/>
        <v>126.2</v>
      </c>
      <c r="V13" s="22">
        <f t="shared" si="9"/>
        <v>217.9</v>
      </c>
      <c r="W13" s="22">
        <f t="shared" si="9"/>
        <v>160.9</v>
      </c>
      <c r="X13" s="22">
        <f t="shared" si="9"/>
        <v>162.5</v>
      </c>
      <c r="Y13" s="22">
        <f t="shared" si="9"/>
        <v>792.2</v>
      </c>
      <c r="Z13" s="2"/>
    </row>
    <row r="14" s="1" customFormat="1" spans="9:26">
      <c r="I14" s="30"/>
      <c r="K14" s="2" t="s">
        <v>21</v>
      </c>
      <c r="L14" s="22">
        <v>0</v>
      </c>
      <c r="M14" s="22">
        <v>12.6</v>
      </c>
      <c r="N14" s="22">
        <v>17.7</v>
      </c>
      <c r="O14" s="22">
        <f t="shared" si="0"/>
        <v>30.3</v>
      </c>
      <c r="P14" s="22">
        <f t="shared" si="1"/>
        <v>10.1</v>
      </c>
      <c r="S14" s="2" t="s">
        <v>3</v>
      </c>
      <c r="T14" s="6">
        <f t="shared" ref="T14:X14" si="10">T13/15</f>
        <v>8.31333333333333</v>
      </c>
      <c r="U14" s="6">
        <f t="shared" si="10"/>
        <v>8.41333333333333</v>
      </c>
      <c r="V14" s="6">
        <f t="shared" si="10"/>
        <v>14.5266666666667</v>
      </c>
      <c r="W14" s="6">
        <f t="shared" si="10"/>
        <v>10.7266666666667</v>
      </c>
      <c r="X14" s="6">
        <f t="shared" si="10"/>
        <v>10.8333333333333</v>
      </c>
      <c r="Y14" s="2"/>
      <c r="Z14" s="2"/>
    </row>
    <row r="15" s="1" customFormat="1" spans="9:16">
      <c r="I15" s="30"/>
      <c r="K15" s="2" t="s">
        <v>22</v>
      </c>
      <c r="L15" s="22">
        <v>0</v>
      </c>
      <c r="M15" s="22">
        <v>16.4</v>
      </c>
      <c r="N15" s="22">
        <v>18.4</v>
      </c>
      <c r="O15" s="22">
        <f t="shared" si="0"/>
        <v>34.8</v>
      </c>
      <c r="P15" s="22">
        <f t="shared" si="1"/>
        <v>11.6</v>
      </c>
    </row>
    <row r="16" s="1" customFormat="1" spans="9:16">
      <c r="I16" s="30"/>
      <c r="K16" s="2" t="s">
        <v>23</v>
      </c>
      <c r="L16" s="22">
        <v>0</v>
      </c>
      <c r="M16" s="22">
        <v>11.6</v>
      </c>
      <c r="N16" s="22">
        <v>16.8</v>
      </c>
      <c r="O16" s="22">
        <f t="shared" si="0"/>
        <v>28.4</v>
      </c>
      <c r="P16" s="22">
        <f t="shared" si="1"/>
        <v>9.46666666666667</v>
      </c>
    </row>
    <row r="17" s="1" customFormat="1" spans="9:21">
      <c r="I17" s="30"/>
      <c r="K17" s="2" t="s">
        <v>24</v>
      </c>
      <c r="L17" s="22">
        <v>0</v>
      </c>
      <c r="M17" s="22">
        <v>18.8</v>
      </c>
      <c r="N17" s="22">
        <v>0</v>
      </c>
      <c r="O17" s="22">
        <f t="shared" si="0"/>
        <v>18.8</v>
      </c>
      <c r="P17" s="22">
        <f t="shared" si="1"/>
        <v>6.26666666666667</v>
      </c>
      <c r="S17" s="9" t="s">
        <v>25</v>
      </c>
      <c r="T17" s="15">
        <f>O32^2/(5*5*3)</f>
        <v>8367.74453333333</v>
      </c>
      <c r="U17" s="1" t="s">
        <v>67</v>
      </c>
    </row>
    <row r="18" s="1" customFormat="1" spans="9:20">
      <c r="I18" s="30"/>
      <c r="K18" s="2" t="s">
        <v>26</v>
      </c>
      <c r="L18" s="22">
        <v>18.1</v>
      </c>
      <c r="M18" s="22">
        <v>0</v>
      </c>
      <c r="N18" s="22">
        <v>6.6</v>
      </c>
      <c r="O18" s="22">
        <f t="shared" si="0"/>
        <v>24.7</v>
      </c>
      <c r="P18" s="22">
        <f t="shared" si="1"/>
        <v>8.23333333333333</v>
      </c>
      <c r="S18" s="9" t="s">
        <v>27</v>
      </c>
      <c r="T18" s="15">
        <f>SUMSQ(L7:N31)-T17</f>
        <v>5405.65546666667</v>
      </c>
    </row>
    <row r="19" s="1" customFormat="1" spans="9:16">
      <c r="I19" s="30"/>
      <c r="K19" s="2" t="s">
        <v>28</v>
      </c>
      <c r="L19" s="22">
        <v>0</v>
      </c>
      <c r="M19" s="22">
        <v>17.7</v>
      </c>
      <c r="N19" s="22">
        <v>18.9</v>
      </c>
      <c r="O19" s="22">
        <f t="shared" si="0"/>
        <v>36.6</v>
      </c>
      <c r="P19" s="22">
        <f t="shared" si="1"/>
        <v>12.2</v>
      </c>
    </row>
    <row r="20" s="1" customFormat="1" spans="9:19">
      <c r="I20" s="30"/>
      <c r="K20" s="2" t="s">
        <v>29</v>
      </c>
      <c r="L20" s="22">
        <v>40.7</v>
      </c>
      <c r="M20" s="22">
        <v>21.9</v>
      </c>
      <c r="N20" s="22">
        <v>18.3</v>
      </c>
      <c r="O20" s="22">
        <f t="shared" si="0"/>
        <v>80.9</v>
      </c>
      <c r="P20" s="22">
        <f t="shared" si="1"/>
        <v>26.9666666666667</v>
      </c>
      <c r="S20" s="11" t="s">
        <v>30</v>
      </c>
    </row>
    <row r="21" s="1" customFormat="1" spans="9:26">
      <c r="I21" s="30"/>
      <c r="K21" s="2" t="s">
        <v>31</v>
      </c>
      <c r="L21" s="22">
        <v>19.3</v>
      </c>
      <c r="M21" s="22">
        <v>21.4</v>
      </c>
      <c r="N21" s="22">
        <v>16.2</v>
      </c>
      <c r="O21" s="22">
        <f t="shared" si="0"/>
        <v>56.9</v>
      </c>
      <c r="P21" s="22">
        <f t="shared" si="1"/>
        <v>18.9666666666667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9:26">
      <c r="I22" s="30"/>
      <c r="K22" s="2" t="s">
        <v>39</v>
      </c>
      <c r="L22" s="22">
        <v>11.1</v>
      </c>
      <c r="M22" s="22">
        <v>0</v>
      </c>
      <c r="N22" s="22">
        <v>0</v>
      </c>
      <c r="O22" s="22">
        <f t="shared" si="0"/>
        <v>11.1</v>
      </c>
      <c r="P22" s="22">
        <f t="shared" si="1"/>
        <v>3.7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spans="9:26">
      <c r="I23" s="30"/>
      <c r="K23" s="2" t="s">
        <v>40</v>
      </c>
      <c r="L23" s="22">
        <v>0</v>
      </c>
      <c r="M23" s="22">
        <v>12.8</v>
      </c>
      <c r="N23" s="22">
        <v>19.3</v>
      </c>
      <c r="O23" s="22">
        <f t="shared" si="0"/>
        <v>32.1</v>
      </c>
      <c r="P23" s="22">
        <f t="shared" si="1"/>
        <v>10.7</v>
      </c>
      <c r="S23" s="2" t="s">
        <v>1</v>
      </c>
      <c r="T23" s="2">
        <f>3-1</f>
        <v>2</v>
      </c>
      <c r="U23" s="6">
        <f>(SUMSQ(L32:N32)/25)-T17</f>
        <v>213.561866666669</v>
      </c>
      <c r="V23" s="6">
        <f t="shared" ref="V23:V27" si="11">U23/T23</f>
        <v>106.780933333334</v>
      </c>
      <c r="W23" s="6">
        <f t="shared" ref="W23:W26" si="12">V23/$V$27</f>
        <v>1.69948870067939</v>
      </c>
      <c r="X23" s="6">
        <v>3.1907273359285</v>
      </c>
      <c r="Y23" s="6">
        <v>5.07666380708612</v>
      </c>
      <c r="Z23" s="2" t="s">
        <v>44</v>
      </c>
    </row>
    <row r="24" s="1" customFormat="1" spans="9:26">
      <c r="I24" s="30"/>
      <c r="K24" s="2" t="s">
        <v>42</v>
      </c>
      <c r="L24" s="22">
        <v>12.1</v>
      </c>
      <c r="M24" s="22">
        <v>12.2</v>
      </c>
      <c r="N24" s="22">
        <v>12.6</v>
      </c>
      <c r="O24" s="22">
        <f t="shared" si="0"/>
        <v>36.9</v>
      </c>
      <c r="P24" s="22">
        <f t="shared" si="1"/>
        <v>12.3</v>
      </c>
      <c r="S24" s="2" t="s">
        <v>43</v>
      </c>
      <c r="T24" s="2">
        <f>5-1</f>
        <v>4</v>
      </c>
      <c r="U24" s="6">
        <f>(SUMSQ(T13:X13)/15)-T17</f>
        <v>382.388800000002</v>
      </c>
      <c r="V24" s="6">
        <f t="shared" si="11"/>
        <v>95.5972000000006</v>
      </c>
      <c r="W24" s="6">
        <f t="shared" si="12"/>
        <v>1.52149223784571</v>
      </c>
      <c r="X24" s="6">
        <v>2.56524050847904</v>
      </c>
      <c r="Y24" s="6">
        <v>3.73741724260353</v>
      </c>
      <c r="Z24" s="2" t="s">
        <v>44</v>
      </c>
    </row>
    <row r="25" s="1" customFormat="1" spans="9:26">
      <c r="I25" s="30"/>
      <c r="K25" s="2" t="s">
        <v>45</v>
      </c>
      <c r="L25" s="22">
        <v>20.5</v>
      </c>
      <c r="M25" s="22">
        <v>12.4</v>
      </c>
      <c r="N25" s="22">
        <v>10.5</v>
      </c>
      <c r="O25" s="22">
        <f t="shared" si="0"/>
        <v>43.4</v>
      </c>
      <c r="P25" s="22">
        <f t="shared" si="1"/>
        <v>14.4666666666667</v>
      </c>
      <c r="S25" s="2" t="s">
        <v>46</v>
      </c>
      <c r="T25" s="2">
        <f>5-1</f>
        <v>4</v>
      </c>
      <c r="U25" s="6">
        <f>(SUMSQ(Y8:Y12)/15)-T17</f>
        <v>1433.82213333334</v>
      </c>
      <c r="V25" s="6">
        <f t="shared" si="11"/>
        <v>358.455533333334</v>
      </c>
      <c r="W25" s="6">
        <f t="shared" si="12"/>
        <v>5.70505529010797</v>
      </c>
      <c r="X25" s="6">
        <v>2.56524050847904</v>
      </c>
      <c r="Y25" s="6">
        <v>3.73741724260353</v>
      </c>
      <c r="Z25" s="2" t="s">
        <v>41</v>
      </c>
    </row>
    <row r="26" s="1" customFormat="1" spans="9:26">
      <c r="I26" s="30"/>
      <c r="K26" s="2" t="s">
        <v>48</v>
      </c>
      <c r="L26" s="22">
        <v>0</v>
      </c>
      <c r="M26" s="22">
        <v>21.5</v>
      </c>
      <c r="N26" s="22">
        <v>15.9</v>
      </c>
      <c r="O26" s="22">
        <f t="shared" si="0"/>
        <v>37.4</v>
      </c>
      <c r="P26" s="22">
        <f t="shared" si="1"/>
        <v>12.4666666666667</v>
      </c>
      <c r="S26" s="2" t="s">
        <v>49</v>
      </c>
      <c r="T26" s="2">
        <f>(5-1)*(5-1)</f>
        <v>16</v>
      </c>
      <c r="U26" s="6">
        <f>(SUMSQ(T8:X12)/3)-T17-U24-U25</f>
        <v>359.984533333332</v>
      </c>
      <c r="V26" s="6">
        <f t="shared" si="11"/>
        <v>22.4990333333333</v>
      </c>
      <c r="W26" s="6">
        <f t="shared" si="12"/>
        <v>0.358086895596297</v>
      </c>
      <c r="X26" s="6">
        <v>1.85916701285117</v>
      </c>
      <c r="Y26" s="6">
        <v>2.39851571226643</v>
      </c>
      <c r="Z26" s="2" t="s">
        <v>44</v>
      </c>
    </row>
    <row r="27" s="1" customFormat="1" spans="9:26">
      <c r="I27" s="30"/>
      <c r="K27" s="2" t="s">
        <v>50</v>
      </c>
      <c r="L27" s="22">
        <v>0</v>
      </c>
      <c r="M27" s="22">
        <v>0</v>
      </c>
      <c r="N27" s="22">
        <v>15.6</v>
      </c>
      <c r="O27" s="22">
        <f t="shared" si="0"/>
        <v>15.6</v>
      </c>
      <c r="P27" s="22">
        <f t="shared" si="1"/>
        <v>5.2</v>
      </c>
      <c r="S27" s="2" t="s">
        <v>51</v>
      </c>
      <c r="T27" s="2">
        <f>((5*5)-1)*(3-1)</f>
        <v>48</v>
      </c>
      <c r="U27" s="6">
        <f>T18-U23-U24-U25-U26</f>
        <v>3015.89813333333</v>
      </c>
      <c r="V27" s="6">
        <f t="shared" si="11"/>
        <v>62.831211111111</v>
      </c>
      <c r="W27" s="6"/>
      <c r="X27" s="6"/>
      <c r="Y27" s="6"/>
      <c r="Z27" s="20"/>
    </row>
    <row r="28" s="1" customFormat="1" spans="9:26">
      <c r="I28" s="30"/>
      <c r="K28" s="2" t="s">
        <v>52</v>
      </c>
      <c r="L28" s="22">
        <v>14.4</v>
      </c>
      <c r="M28" s="22">
        <v>0</v>
      </c>
      <c r="N28" s="22">
        <v>8.3</v>
      </c>
      <c r="O28" s="22">
        <f t="shared" si="0"/>
        <v>22.7</v>
      </c>
      <c r="P28" s="22">
        <f t="shared" si="1"/>
        <v>7.56666666666667</v>
      </c>
      <c r="S28" s="2" t="s">
        <v>2</v>
      </c>
      <c r="T28" s="2">
        <f>(5*5*3)-1</f>
        <v>74</v>
      </c>
      <c r="U28" s="6">
        <f>T18</f>
        <v>5405.65546666667</v>
      </c>
      <c r="V28" s="6"/>
      <c r="W28" s="6"/>
      <c r="X28" s="6"/>
      <c r="Y28" s="6"/>
      <c r="Z28" s="20"/>
    </row>
    <row r="29" s="1" customFormat="1" spans="9:16">
      <c r="I29" s="30"/>
      <c r="K29" s="2" t="s">
        <v>53</v>
      </c>
      <c r="L29" s="22">
        <v>19.6</v>
      </c>
      <c r="M29" s="22">
        <v>8.3</v>
      </c>
      <c r="N29" s="22">
        <v>12.6</v>
      </c>
      <c r="O29" s="22">
        <f t="shared" si="0"/>
        <v>40.5</v>
      </c>
      <c r="P29" s="22">
        <f t="shared" si="1"/>
        <v>13.5</v>
      </c>
    </row>
    <row r="30" s="1" customFormat="1" spans="9:27">
      <c r="I30" s="30"/>
      <c r="K30" s="2" t="s">
        <v>54</v>
      </c>
      <c r="L30" s="22">
        <v>14.9</v>
      </c>
      <c r="M30" s="22">
        <v>18.2</v>
      </c>
      <c r="N30" s="22">
        <v>13.8</v>
      </c>
      <c r="O30" s="22">
        <f t="shared" si="0"/>
        <v>46.9</v>
      </c>
      <c r="P30" s="22">
        <f t="shared" si="1"/>
        <v>15.6333333333333</v>
      </c>
      <c r="Y30" s="11" t="s">
        <v>55</v>
      </c>
      <c r="Z30" s="13">
        <f>(SQRT(V27)/P32)*100</f>
        <v>75.0436831101194</v>
      </c>
      <c r="AA30" s="1" t="s">
        <v>56</v>
      </c>
    </row>
    <row r="31" s="1" customFormat="1" spans="9:19">
      <c r="I31" s="30"/>
      <c r="K31" s="2" t="s">
        <v>57</v>
      </c>
      <c r="L31" s="22">
        <v>0</v>
      </c>
      <c r="M31" s="22">
        <v>18.4</v>
      </c>
      <c r="N31" s="22">
        <v>18.4</v>
      </c>
      <c r="O31" s="22">
        <f t="shared" si="0"/>
        <v>36.8</v>
      </c>
      <c r="P31" s="22">
        <f t="shared" si="1"/>
        <v>12.2666666666667</v>
      </c>
      <c r="S31" s="9" t="s">
        <v>58</v>
      </c>
    </row>
    <row r="32" s="1" customFormat="1" spans="9:20">
      <c r="I32" s="30"/>
      <c r="K32" s="2" t="s">
        <v>2</v>
      </c>
      <c r="L32" s="22">
        <f t="shared" ref="L32:O32" si="13">SUM(L7:L31)</f>
        <v>207.1</v>
      </c>
      <c r="M32" s="22">
        <f t="shared" si="13"/>
        <v>277.2</v>
      </c>
      <c r="N32" s="22">
        <f t="shared" si="13"/>
        <v>307.9</v>
      </c>
      <c r="O32" s="22">
        <f t="shared" si="13"/>
        <v>792.2</v>
      </c>
      <c r="P32" s="20">
        <f>AVERAGE(P7:P31)</f>
        <v>10.5626666666667</v>
      </c>
      <c r="S32" s="9" t="s">
        <v>59</v>
      </c>
      <c r="T32" s="13">
        <f>SQRT(V27/15)</f>
        <v>2.04664296041283</v>
      </c>
    </row>
    <row r="33" s="1" customFormat="1" spans="9:23">
      <c r="I33" s="30"/>
      <c r="T33" s="11">
        <v>2</v>
      </c>
      <c r="U33" s="11">
        <v>3</v>
      </c>
      <c r="V33" s="11">
        <v>4</v>
      </c>
      <c r="W33" s="11">
        <v>5</v>
      </c>
    </row>
    <row r="34" s="1" customFormat="1" spans="9:23">
      <c r="I34" s="30"/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9:23">
      <c r="I35" s="30"/>
      <c r="S35" s="1" t="s">
        <v>61</v>
      </c>
      <c r="T35" s="13">
        <f t="shared" ref="T35:W35" si="14">$T$32*T34</f>
        <v>5.81860593645368</v>
      </c>
      <c r="U35" s="13">
        <f t="shared" si="14"/>
        <v>6.12150909459478</v>
      </c>
      <c r="V35" s="13">
        <f t="shared" si="14"/>
        <v>6.31798681879441</v>
      </c>
      <c r="W35" s="13">
        <f t="shared" si="14"/>
        <v>6.46125182602331</v>
      </c>
    </row>
    <row r="37" s="1" customFormat="1" spans="9:22">
      <c r="I37" s="30"/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9:22">
      <c r="I38" s="30"/>
      <c r="S38" s="2" t="s">
        <v>5</v>
      </c>
      <c r="T38" s="6"/>
      <c r="U38" s="2"/>
      <c r="V38" s="15"/>
    </row>
    <row r="39" s="1" customFormat="1" spans="9:22">
      <c r="I39" s="30"/>
      <c r="S39" s="2" t="s">
        <v>6</v>
      </c>
      <c r="T39" s="6"/>
      <c r="U39" s="2"/>
      <c r="V39" s="15"/>
    </row>
    <row r="40" s="1" customFormat="1" spans="9:22">
      <c r="I40" s="30"/>
      <c r="S40" s="2" t="s">
        <v>7</v>
      </c>
      <c r="T40" s="6"/>
      <c r="U40" s="2"/>
      <c r="V40" s="15"/>
    </row>
    <row r="41" s="1" customFormat="1" spans="9:21">
      <c r="I41" s="30"/>
      <c r="S41" s="2" t="s">
        <v>8</v>
      </c>
      <c r="T41" s="6"/>
      <c r="U41" s="2"/>
    </row>
    <row r="42" s="1" customFormat="1" spans="9:21">
      <c r="I42" s="30"/>
      <c r="S42" s="2" t="s">
        <v>9</v>
      </c>
      <c r="T42" s="6"/>
      <c r="U42" s="2"/>
    </row>
    <row r="45" s="1" customFormat="1" spans="9:19">
      <c r="I45" s="30"/>
      <c r="S45" s="9" t="s">
        <v>64</v>
      </c>
    </row>
    <row r="46" s="1" customFormat="1" spans="9:20">
      <c r="I46" s="30"/>
      <c r="S46" s="9" t="s">
        <v>59</v>
      </c>
      <c r="T46" s="13">
        <f>SQRT(V27/15)</f>
        <v>2.04664296041283</v>
      </c>
    </row>
    <row r="47" s="1" customFormat="1" spans="9:23">
      <c r="I47" s="30"/>
      <c r="T47" s="11">
        <v>2</v>
      </c>
      <c r="U47" s="11">
        <v>3</v>
      </c>
      <c r="V47" s="11">
        <v>4</v>
      </c>
      <c r="W47" s="11">
        <v>5</v>
      </c>
    </row>
    <row r="48" s="1" customFormat="1" spans="9:23">
      <c r="I48" s="30"/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9:23">
      <c r="I49" s="30"/>
      <c r="S49" s="1" t="s">
        <v>61</v>
      </c>
      <c r="T49" s="13">
        <f t="shared" ref="T49:W49" si="15">$T$32*T48</f>
        <v>5.81860593645368</v>
      </c>
      <c r="U49" s="13">
        <f t="shared" si="15"/>
        <v>6.12150909459478</v>
      </c>
      <c r="V49" s="13">
        <f t="shared" si="15"/>
        <v>6.31798681879441</v>
      </c>
      <c r="W49" s="13">
        <f t="shared" si="15"/>
        <v>6.46125182602331</v>
      </c>
    </row>
    <row r="51" s="1" customFormat="1" spans="9:22">
      <c r="I51" s="30"/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9:22">
      <c r="I52" s="30"/>
      <c r="S52" s="2" t="s">
        <v>65</v>
      </c>
      <c r="T52" s="6"/>
      <c r="U52" s="2"/>
      <c r="V52" s="15"/>
    </row>
    <row r="53" s="1" customFormat="1" spans="9:22">
      <c r="I53" s="30"/>
      <c r="S53" s="2" t="s">
        <v>13</v>
      </c>
      <c r="T53" s="6"/>
      <c r="U53" s="2"/>
      <c r="V53" s="15"/>
    </row>
    <row r="54" s="1" customFormat="1" spans="9:22">
      <c r="I54" s="30"/>
      <c r="S54" s="2" t="s">
        <v>15</v>
      </c>
      <c r="T54" s="6"/>
      <c r="U54" s="2"/>
      <c r="V54" s="15"/>
    </row>
    <row r="55" s="1" customFormat="1" spans="9:22">
      <c r="I55" s="30"/>
      <c r="S55" s="2" t="s">
        <v>17</v>
      </c>
      <c r="T55" s="6"/>
      <c r="U55" s="2"/>
      <c r="V55" s="15"/>
    </row>
    <row r="56" s="1" customFormat="1" spans="9:22">
      <c r="I56" s="30"/>
      <c r="S56" s="2" t="s">
        <v>19</v>
      </c>
      <c r="T56" s="6"/>
      <c r="U56" s="2"/>
      <c r="V56" s="15"/>
    </row>
    <row r="58" s="1" customFormat="1" spans="9:19">
      <c r="I58" s="30"/>
      <c r="S58" s="18" t="s">
        <v>66</v>
      </c>
    </row>
    <row r="59" s="1" customFormat="1" spans="9:20">
      <c r="I59" s="30"/>
      <c r="S59" s="9" t="s">
        <v>59</v>
      </c>
      <c r="T59" s="19">
        <f>SQRT(V27/3)</f>
        <v>4.5764327851545</v>
      </c>
    </row>
    <row r="60" s="1" customFormat="1" spans="9:38">
      <c r="I60" s="30"/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9:38">
      <c r="I61" s="30"/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9:38">
      <c r="I62" s="30"/>
      <c r="S62" s="18" t="s">
        <v>61</v>
      </c>
      <c r="T62" s="19">
        <f t="shared" ref="T62:AL62" si="16">$T$59*T61</f>
        <v>13.0107984081942</v>
      </c>
      <c r="U62" s="19">
        <f t="shared" si="16"/>
        <v>13.6881104603971</v>
      </c>
      <c r="V62" s="19">
        <f t="shared" si="16"/>
        <v>14.1274480077719</v>
      </c>
      <c r="W62" s="19">
        <f t="shared" si="16"/>
        <v>14.4477983027328</v>
      </c>
      <c r="X62" s="19">
        <f t="shared" si="16"/>
        <v>14.6949256731311</v>
      </c>
      <c r="Y62" s="19">
        <f t="shared" si="16"/>
        <v>14.8871358501076</v>
      </c>
      <c r="Z62" s="19">
        <f t="shared" si="16"/>
        <v>15.047310997588</v>
      </c>
      <c r="AA62" s="19">
        <f t="shared" si="16"/>
        <v>15.1846039811426</v>
      </c>
      <c r="AB62" s="19">
        <f t="shared" si="16"/>
        <v>15.2944383679863</v>
      </c>
      <c r="AC62" s="19">
        <f t="shared" si="16"/>
        <v>15.3905434564746</v>
      </c>
      <c r="AD62" s="19">
        <f t="shared" si="16"/>
        <v>15.4774956793925</v>
      </c>
      <c r="AE62" s="19">
        <f t="shared" si="16"/>
        <v>15.550718603955</v>
      </c>
      <c r="AF62" s="19">
        <f t="shared" si="16"/>
        <v>15.6147886629472</v>
      </c>
      <c r="AG62" s="19">
        <f t="shared" si="16"/>
        <v>15.669705856369</v>
      </c>
      <c r="AH62" s="19">
        <f t="shared" si="16"/>
        <v>15.7200466170057</v>
      </c>
      <c r="AI62" s="19">
        <f t="shared" si="16"/>
        <v>15.7658109448573</v>
      </c>
      <c r="AJ62" s="19">
        <f t="shared" si="16"/>
        <v>15.8024224071385</v>
      </c>
      <c r="AK62" s="19">
        <f t="shared" si="16"/>
        <v>15.8390338694197</v>
      </c>
      <c r="AL62" s="19">
        <f t="shared" si="16"/>
        <v>15.8710688989158</v>
      </c>
    </row>
    <row r="64" s="1" customFormat="1" spans="9:22">
      <c r="I64" s="30"/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9:22">
      <c r="I65" s="30"/>
      <c r="S65" s="2" t="s">
        <v>4</v>
      </c>
      <c r="T65" s="22"/>
      <c r="U65" s="2"/>
      <c r="V65" s="15"/>
    </row>
    <row r="66" s="1" customFormat="1" spans="9:21">
      <c r="I66" s="30"/>
      <c r="S66" s="2" t="s">
        <v>10</v>
      </c>
      <c r="T66" s="22"/>
      <c r="U66" s="2"/>
    </row>
    <row r="67" s="1" customFormat="1" spans="9:21">
      <c r="I67" s="30"/>
      <c r="S67" s="2" t="s">
        <v>12</v>
      </c>
      <c r="T67" s="22"/>
      <c r="U67" s="2"/>
    </row>
    <row r="68" s="1" customFormat="1" spans="9:21">
      <c r="I68" s="30"/>
      <c r="S68" s="2" t="s">
        <v>14</v>
      </c>
      <c r="T68" s="22"/>
      <c r="U68" s="2"/>
    </row>
    <row r="69" s="1" customFormat="1" spans="9:21">
      <c r="I69" s="30"/>
      <c r="S69" s="2" t="s">
        <v>16</v>
      </c>
      <c r="T69" s="22"/>
      <c r="U69" s="2"/>
    </row>
    <row r="70" s="1" customFormat="1" spans="9:21">
      <c r="I70" s="30"/>
      <c r="S70" s="2" t="s">
        <v>18</v>
      </c>
      <c r="T70" s="22"/>
      <c r="U70" s="2"/>
    </row>
    <row r="71" s="1" customFormat="1" spans="9:21">
      <c r="I71" s="30"/>
      <c r="S71" s="2" t="s">
        <v>20</v>
      </c>
      <c r="T71" s="22"/>
      <c r="U71" s="2"/>
    </row>
    <row r="72" s="1" customFormat="1" spans="9:21">
      <c r="I72" s="30"/>
      <c r="S72" s="2" t="s">
        <v>21</v>
      </c>
      <c r="T72" s="22"/>
      <c r="U72" s="2"/>
    </row>
    <row r="73" s="1" customFormat="1" spans="9:21">
      <c r="I73" s="30"/>
      <c r="S73" s="2" t="s">
        <v>22</v>
      </c>
      <c r="T73" s="22"/>
      <c r="U73" s="2"/>
    </row>
    <row r="74" s="1" customFormat="1" spans="9:21">
      <c r="I74" s="30"/>
      <c r="S74" s="2" t="s">
        <v>23</v>
      </c>
      <c r="T74" s="22"/>
      <c r="U74" s="2"/>
    </row>
    <row r="75" s="1" customFormat="1" spans="9:21">
      <c r="I75" s="30"/>
      <c r="S75" s="2" t="s">
        <v>24</v>
      </c>
      <c r="T75" s="22"/>
      <c r="U75" s="2"/>
    </row>
    <row r="76" s="1" customFormat="1" spans="9:21">
      <c r="I76" s="30"/>
      <c r="S76" s="2" t="s">
        <v>26</v>
      </c>
      <c r="T76" s="22"/>
      <c r="U76" s="2"/>
    </row>
    <row r="77" s="1" customFormat="1" spans="9:21">
      <c r="I77" s="30"/>
      <c r="S77" s="2" t="s">
        <v>28</v>
      </c>
      <c r="T77" s="22"/>
      <c r="U77" s="2"/>
    </row>
    <row r="78" s="1" customFormat="1" spans="9:21">
      <c r="I78" s="30"/>
      <c r="S78" s="2" t="s">
        <v>29</v>
      </c>
      <c r="T78" s="22"/>
      <c r="U78" s="2"/>
    </row>
    <row r="79" s="1" customFormat="1" spans="9:21">
      <c r="I79" s="30"/>
      <c r="S79" s="2" t="s">
        <v>31</v>
      </c>
      <c r="T79" s="22"/>
      <c r="U79" s="2"/>
    </row>
    <row r="80" s="1" customFormat="1" spans="9:22">
      <c r="I80" s="30"/>
      <c r="S80" s="2" t="s">
        <v>39</v>
      </c>
      <c r="T80" s="22"/>
      <c r="U80" s="2"/>
      <c r="V80" s="13"/>
    </row>
    <row r="81" s="1" customFormat="1" spans="9:21">
      <c r="I81" s="30"/>
      <c r="S81" s="2" t="s">
        <v>40</v>
      </c>
      <c r="T81" s="22"/>
      <c r="U81" s="2"/>
    </row>
    <row r="82" s="1" customFormat="1" spans="9:21">
      <c r="I82" s="30"/>
      <c r="S82" s="2" t="s">
        <v>42</v>
      </c>
      <c r="T82" s="22"/>
      <c r="U82" s="2"/>
    </row>
    <row r="83" s="1" customFormat="1" spans="9:21">
      <c r="I83" s="30"/>
      <c r="S83" s="2" t="s">
        <v>45</v>
      </c>
      <c r="T83" s="22"/>
      <c r="U83" s="2"/>
    </row>
    <row r="84" s="1" customFormat="1" spans="9:22">
      <c r="I84" s="30"/>
      <c r="S84" s="2" t="s">
        <v>48</v>
      </c>
      <c r="T84" s="22"/>
      <c r="U84" s="2"/>
      <c r="V84" s="19"/>
    </row>
    <row r="85" s="1" customFormat="1" spans="9:22">
      <c r="I85" s="30"/>
      <c r="S85" s="2" t="s">
        <v>50</v>
      </c>
      <c r="T85" s="22"/>
      <c r="U85" s="2"/>
      <c r="V85" s="15"/>
    </row>
    <row r="86" s="1" customFormat="1" spans="9:21">
      <c r="I86" s="30"/>
      <c r="S86" s="2" t="s">
        <v>52</v>
      </c>
      <c r="T86" s="22"/>
      <c r="U86" s="2"/>
    </row>
    <row r="87" s="1" customFormat="1" spans="9:21">
      <c r="I87" s="30"/>
      <c r="S87" s="2" t="s">
        <v>53</v>
      </c>
      <c r="T87" s="22"/>
      <c r="U87" s="2"/>
    </row>
    <row r="88" s="1" customFormat="1" spans="9:21">
      <c r="I88" s="30"/>
      <c r="S88" s="2" t="s">
        <v>54</v>
      </c>
      <c r="T88" s="22"/>
      <c r="U88" s="2"/>
    </row>
    <row r="89" s="1" customFormat="1" spans="9:21">
      <c r="I89" s="30"/>
      <c r="S89" s="2" t="s">
        <v>57</v>
      </c>
      <c r="T89" s="22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E13" workbookViewId="0">
      <selection activeCell="P38" sqref="P38"/>
    </sheetView>
  </sheetViews>
  <sheetFormatPr defaultColWidth="9" defaultRowHeight="15"/>
  <cols>
    <col min="1" max="15" width="9" style="1"/>
    <col min="16" max="16" width="14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22">
        <v>42.5</v>
      </c>
      <c r="M7" s="22">
        <v>60.9</v>
      </c>
      <c r="N7" s="22">
        <v>42</v>
      </c>
      <c r="O7" s="22">
        <f t="shared" ref="O7:O13" si="0">SUM(L7:N7)</f>
        <v>145.4</v>
      </c>
      <c r="P7" s="22">
        <f>AVERAGE(L7:N7)</f>
        <v>48.4666666666667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22">
        <v>65.6</v>
      </c>
      <c r="M8" s="22">
        <v>52.6</v>
      </c>
      <c r="N8" s="22">
        <v>49.9</v>
      </c>
      <c r="O8" s="22">
        <f t="shared" si="0"/>
        <v>168.1</v>
      </c>
      <c r="P8" s="22">
        <f t="shared" ref="P7:P31" si="1">AVERAGE(L8:N8)</f>
        <v>56.0333333333333</v>
      </c>
      <c r="S8" s="2" t="s">
        <v>11</v>
      </c>
      <c r="T8" s="22">
        <f t="shared" ref="T8:T12" si="2">O7</f>
        <v>145.4</v>
      </c>
      <c r="U8" s="22">
        <f t="shared" ref="U8:U12" si="3">O12</f>
        <v>166.1</v>
      </c>
      <c r="V8" s="22">
        <f t="shared" ref="V8:V12" si="4">O17</f>
        <v>160.2</v>
      </c>
      <c r="W8" s="22">
        <f t="shared" ref="W8:W12" si="5">O22</f>
        <v>156.2</v>
      </c>
      <c r="X8" s="22">
        <f t="shared" ref="X8:X12" si="6">O27</f>
        <v>150.7</v>
      </c>
      <c r="Y8" s="22">
        <f t="shared" ref="Y8:Y12" si="7">SUM(T8:X8)</f>
        <v>778.6</v>
      </c>
      <c r="Z8" s="6">
        <f t="shared" ref="Z8:Z12" si="8">Y8/15</f>
        <v>51.9066666666667</v>
      </c>
    </row>
    <row r="9" s="1" customFormat="1" spans="11:26">
      <c r="K9" s="2" t="s">
        <v>12</v>
      </c>
      <c r="L9" s="22">
        <v>63.3</v>
      </c>
      <c r="M9" s="22">
        <v>60.7</v>
      </c>
      <c r="N9" s="22">
        <v>62</v>
      </c>
      <c r="O9" s="22">
        <f t="shared" si="0"/>
        <v>186</v>
      </c>
      <c r="P9" s="22">
        <f t="shared" si="1"/>
        <v>62</v>
      </c>
      <c r="S9" s="2" t="s">
        <v>13</v>
      </c>
      <c r="T9" s="22">
        <f t="shared" si="2"/>
        <v>168.1</v>
      </c>
      <c r="U9" s="22">
        <f t="shared" si="3"/>
        <v>177</v>
      </c>
      <c r="V9" s="22">
        <f t="shared" si="4"/>
        <v>184.9</v>
      </c>
      <c r="W9" s="22">
        <f t="shared" si="5"/>
        <v>171.8</v>
      </c>
      <c r="X9" s="22">
        <f t="shared" si="6"/>
        <v>175.1</v>
      </c>
      <c r="Y9" s="22">
        <f t="shared" si="7"/>
        <v>876.9</v>
      </c>
      <c r="Z9" s="6">
        <f t="shared" si="8"/>
        <v>58.46</v>
      </c>
    </row>
    <row r="10" s="1" customFormat="1" spans="11:26">
      <c r="K10" s="2" t="s">
        <v>14</v>
      </c>
      <c r="L10" s="22">
        <v>73.8</v>
      </c>
      <c r="M10" s="22">
        <v>56.2</v>
      </c>
      <c r="N10" s="22">
        <v>68.4</v>
      </c>
      <c r="O10" s="22">
        <f t="shared" si="0"/>
        <v>198.4</v>
      </c>
      <c r="P10" s="22">
        <f t="shared" si="1"/>
        <v>66.1333333333333</v>
      </c>
      <c r="S10" s="2" t="s">
        <v>15</v>
      </c>
      <c r="T10" s="22">
        <f t="shared" si="2"/>
        <v>186</v>
      </c>
      <c r="U10" s="22">
        <f t="shared" si="3"/>
        <v>214.1</v>
      </c>
      <c r="V10" s="22">
        <f t="shared" si="4"/>
        <v>187.9</v>
      </c>
      <c r="W10" s="22">
        <f t="shared" si="5"/>
        <v>213.1</v>
      </c>
      <c r="X10" s="22">
        <f t="shared" si="6"/>
        <v>234.2</v>
      </c>
      <c r="Y10" s="22">
        <f t="shared" si="7"/>
        <v>1035.3</v>
      </c>
      <c r="Z10" s="6">
        <f t="shared" si="8"/>
        <v>69.02</v>
      </c>
    </row>
    <row r="11" s="1" customFormat="1" spans="11:26">
      <c r="K11" s="2" t="s">
        <v>16</v>
      </c>
      <c r="L11" s="22">
        <v>53</v>
      </c>
      <c r="M11" s="22">
        <v>80.3</v>
      </c>
      <c r="N11" s="22">
        <v>69.55</v>
      </c>
      <c r="O11" s="22">
        <f t="shared" si="0"/>
        <v>202.85</v>
      </c>
      <c r="P11" s="22">
        <f t="shared" si="1"/>
        <v>67.6166666666667</v>
      </c>
      <c r="S11" s="2" t="s">
        <v>17</v>
      </c>
      <c r="T11" s="22">
        <f t="shared" si="2"/>
        <v>198.4</v>
      </c>
      <c r="U11" s="22">
        <f t="shared" si="3"/>
        <v>205.4</v>
      </c>
      <c r="V11" s="22">
        <f t="shared" si="4"/>
        <v>303</v>
      </c>
      <c r="W11" s="22">
        <f t="shared" si="5"/>
        <v>232.2</v>
      </c>
      <c r="X11" s="22">
        <f t="shared" si="6"/>
        <v>229.7</v>
      </c>
      <c r="Y11" s="22">
        <f t="shared" si="7"/>
        <v>1168.7</v>
      </c>
      <c r="Z11" s="6">
        <f t="shared" si="8"/>
        <v>77.9133333333333</v>
      </c>
    </row>
    <row r="12" s="1" customFormat="1" spans="11:26">
      <c r="K12" s="2" t="s">
        <v>18</v>
      </c>
      <c r="L12" s="22">
        <v>59.6</v>
      </c>
      <c r="M12" s="22">
        <v>55.8</v>
      </c>
      <c r="N12" s="22">
        <v>50.7</v>
      </c>
      <c r="O12" s="22">
        <f t="shared" si="0"/>
        <v>166.1</v>
      </c>
      <c r="P12" s="22">
        <f t="shared" si="1"/>
        <v>55.3666666666667</v>
      </c>
      <c r="S12" s="2" t="s">
        <v>19</v>
      </c>
      <c r="T12" s="22">
        <f t="shared" si="2"/>
        <v>202.85</v>
      </c>
      <c r="U12" s="22">
        <f t="shared" si="3"/>
        <v>72</v>
      </c>
      <c r="V12" s="22">
        <f t="shared" si="4"/>
        <v>250.5</v>
      </c>
      <c r="W12" s="22">
        <f t="shared" si="5"/>
        <v>187.9</v>
      </c>
      <c r="X12" s="22">
        <f t="shared" si="6"/>
        <v>217.8</v>
      </c>
      <c r="Y12" s="22">
        <f t="shared" si="7"/>
        <v>931.05</v>
      </c>
      <c r="Z12" s="6">
        <f t="shared" si="8"/>
        <v>62.07</v>
      </c>
    </row>
    <row r="13" s="1" customFormat="1" spans="11:26">
      <c r="K13" s="2" t="s">
        <v>20</v>
      </c>
      <c r="L13" s="22">
        <v>60.5</v>
      </c>
      <c r="M13" s="22">
        <v>64.7</v>
      </c>
      <c r="N13" s="22">
        <v>51.8</v>
      </c>
      <c r="O13" s="22">
        <f t="shared" si="0"/>
        <v>177</v>
      </c>
      <c r="P13" s="22">
        <f t="shared" si="1"/>
        <v>59</v>
      </c>
      <c r="S13" s="2" t="s">
        <v>2</v>
      </c>
      <c r="T13" s="22">
        <f t="shared" ref="T13:Y13" si="9">SUM(T8:T12)</f>
        <v>900.75</v>
      </c>
      <c r="U13" s="22">
        <f t="shared" si="9"/>
        <v>834.6</v>
      </c>
      <c r="V13" s="22">
        <f t="shared" si="9"/>
        <v>1086.5</v>
      </c>
      <c r="W13" s="22">
        <f t="shared" si="9"/>
        <v>961.2</v>
      </c>
      <c r="X13" s="22">
        <f t="shared" si="9"/>
        <v>1007.5</v>
      </c>
      <c r="Y13" s="22">
        <f t="shared" si="9"/>
        <v>4790.55</v>
      </c>
      <c r="Z13" s="2"/>
    </row>
    <row r="14" s="1" customFormat="1" spans="11:26">
      <c r="K14" s="2" t="s">
        <v>21</v>
      </c>
      <c r="L14" s="22">
        <v>49.4</v>
      </c>
      <c r="M14" s="22">
        <v>65.4</v>
      </c>
      <c r="N14" s="22">
        <v>99.3</v>
      </c>
      <c r="O14" s="22">
        <f t="shared" ref="O7:O31" si="10">SUM(L14:N14)</f>
        <v>214.1</v>
      </c>
      <c r="P14" s="22">
        <f t="shared" si="1"/>
        <v>71.3666666666667</v>
      </c>
      <c r="S14" s="2" t="s">
        <v>3</v>
      </c>
      <c r="T14" s="6">
        <f t="shared" ref="T14:X14" si="11">T13/15</f>
        <v>60.05</v>
      </c>
      <c r="U14" s="6">
        <f t="shared" si="11"/>
        <v>55.64</v>
      </c>
      <c r="V14" s="6">
        <f t="shared" si="11"/>
        <v>72.4333333333333</v>
      </c>
      <c r="W14" s="6">
        <f t="shared" si="11"/>
        <v>64.08</v>
      </c>
      <c r="X14" s="6">
        <f t="shared" si="11"/>
        <v>67.1666666666667</v>
      </c>
      <c r="Y14" s="2"/>
      <c r="Z14" s="2"/>
    </row>
    <row r="15" s="1" customFormat="1" spans="11:16">
      <c r="K15" s="2" t="s">
        <v>22</v>
      </c>
      <c r="L15" s="22">
        <v>70.1</v>
      </c>
      <c r="M15" s="22">
        <v>63.3</v>
      </c>
      <c r="N15" s="22">
        <v>72</v>
      </c>
      <c r="O15" s="22">
        <f t="shared" si="10"/>
        <v>205.4</v>
      </c>
      <c r="P15" s="22">
        <f t="shared" si="1"/>
        <v>68.4666666666667</v>
      </c>
    </row>
    <row r="16" s="1" customFormat="1" spans="11:25">
      <c r="K16" s="2" t="s">
        <v>23</v>
      </c>
      <c r="L16" s="22">
        <v>54</v>
      </c>
      <c r="M16" s="22">
        <v>88</v>
      </c>
      <c r="N16" s="22">
        <v>58.5</v>
      </c>
      <c r="O16" s="22">
        <v>72</v>
      </c>
      <c r="P16" s="22">
        <f t="shared" si="1"/>
        <v>66.8333333333333</v>
      </c>
      <c r="V16" s="22"/>
      <c r="W16" s="22"/>
      <c r="X16" s="22"/>
      <c r="Y16" s="22"/>
    </row>
    <row r="17" s="1" customFormat="1" spans="11:20">
      <c r="K17" s="2" t="s">
        <v>24</v>
      </c>
      <c r="L17" s="22">
        <v>40.9</v>
      </c>
      <c r="M17" s="22">
        <v>76.8</v>
      </c>
      <c r="N17" s="22">
        <v>42.5</v>
      </c>
      <c r="O17" s="22">
        <f>SUM(L17:N17)</f>
        <v>160.2</v>
      </c>
      <c r="P17" s="22">
        <f t="shared" si="1"/>
        <v>53.4</v>
      </c>
      <c r="S17" s="9" t="s">
        <v>25</v>
      </c>
      <c r="T17" s="15">
        <f>O32^2/(5*5*3)</f>
        <v>305991.5907</v>
      </c>
    </row>
    <row r="18" s="1" customFormat="1" spans="11:20">
      <c r="K18" s="2" t="s">
        <v>26</v>
      </c>
      <c r="L18" s="22">
        <v>88.9</v>
      </c>
      <c r="M18" s="22">
        <v>52.6</v>
      </c>
      <c r="N18" s="22">
        <v>43.4</v>
      </c>
      <c r="O18" s="22">
        <f t="shared" si="10"/>
        <v>184.9</v>
      </c>
      <c r="P18" s="22">
        <f t="shared" si="1"/>
        <v>61.6333333333333</v>
      </c>
      <c r="S18" s="9" t="s">
        <v>27</v>
      </c>
      <c r="T18" s="15">
        <f>SUMSQ(L7:N31)-T17</f>
        <v>35550.1618</v>
      </c>
    </row>
    <row r="19" s="1" customFormat="1" spans="11:16">
      <c r="K19" s="2" t="s">
        <v>28</v>
      </c>
      <c r="L19" s="22">
        <v>80.1</v>
      </c>
      <c r="M19" s="22">
        <v>65.7</v>
      </c>
      <c r="N19" s="22">
        <v>42.1</v>
      </c>
      <c r="O19" s="22">
        <f t="shared" si="10"/>
        <v>187.9</v>
      </c>
      <c r="P19" s="22">
        <f t="shared" si="1"/>
        <v>62.6333333333333</v>
      </c>
    </row>
    <row r="20" s="1" customFormat="1" spans="11:19">
      <c r="K20" s="2" t="s">
        <v>29</v>
      </c>
      <c r="L20" s="22">
        <v>115.5</v>
      </c>
      <c r="M20" s="22">
        <v>95.1</v>
      </c>
      <c r="N20" s="22">
        <v>92.4</v>
      </c>
      <c r="O20" s="22">
        <f t="shared" si="10"/>
        <v>303</v>
      </c>
      <c r="P20" s="22">
        <f t="shared" si="1"/>
        <v>101</v>
      </c>
      <c r="S20" s="11" t="s">
        <v>30</v>
      </c>
    </row>
    <row r="21" s="1" customFormat="1" spans="11:26">
      <c r="K21" s="2" t="s">
        <v>31</v>
      </c>
      <c r="L21" s="22">
        <v>98.8</v>
      </c>
      <c r="M21" s="22">
        <v>72.4</v>
      </c>
      <c r="N21" s="22">
        <v>79.3</v>
      </c>
      <c r="O21" s="22">
        <f t="shared" si="10"/>
        <v>250.5</v>
      </c>
      <c r="P21" s="22">
        <f t="shared" si="1"/>
        <v>83.5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22">
        <v>51.7</v>
      </c>
      <c r="M22" s="22">
        <v>62.7</v>
      </c>
      <c r="N22" s="22">
        <v>41.8</v>
      </c>
      <c r="O22" s="22">
        <f t="shared" si="10"/>
        <v>156.2</v>
      </c>
      <c r="P22" s="22">
        <f t="shared" si="1"/>
        <v>52.0666666666667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spans="11:26">
      <c r="K23" s="2" t="s">
        <v>40</v>
      </c>
      <c r="L23" s="22">
        <v>46</v>
      </c>
      <c r="M23" s="22">
        <v>67.7</v>
      </c>
      <c r="N23" s="22">
        <v>58.1</v>
      </c>
      <c r="O23" s="22">
        <f t="shared" si="10"/>
        <v>171.8</v>
      </c>
      <c r="P23" s="22">
        <f t="shared" si="1"/>
        <v>57.2666666666667</v>
      </c>
      <c r="S23" s="2" t="s">
        <v>1</v>
      </c>
      <c r="T23" s="2">
        <f>3-1</f>
        <v>2</v>
      </c>
      <c r="U23" s="6">
        <f>(SUMSQ(L32:N32)/25)-T17</f>
        <v>17165.3218</v>
      </c>
      <c r="V23" s="6">
        <f>U23/T23</f>
        <v>8582.66090000002</v>
      </c>
      <c r="W23" s="6">
        <f t="shared" ref="W23:W26" si="12">V23/$V$27</f>
        <v>126.005340353432</v>
      </c>
      <c r="X23" s="6">
        <v>3.1907273359285</v>
      </c>
      <c r="Y23" s="6">
        <v>5.07666380708612</v>
      </c>
      <c r="Z23" s="2" t="s">
        <v>41</v>
      </c>
    </row>
    <row r="24" s="1" customFormat="1" spans="11:26">
      <c r="K24" s="2" t="s">
        <v>42</v>
      </c>
      <c r="L24" s="22">
        <v>56.9</v>
      </c>
      <c r="M24" s="22">
        <v>74.1</v>
      </c>
      <c r="N24" s="22">
        <v>82.1</v>
      </c>
      <c r="O24" s="22">
        <f t="shared" si="10"/>
        <v>213.1</v>
      </c>
      <c r="P24" s="22">
        <f t="shared" si="1"/>
        <v>71.0333333333333</v>
      </c>
      <c r="S24" s="2" t="s">
        <v>43</v>
      </c>
      <c r="T24" s="2">
        <f>5-1</f>
        <v>4</v>
      </c>
      <c r="U24" s="6">
        <f>(SUMSQ(T13:X13)/15)-T17</f>
        <v>2498.52013333334</v>
      </c>
      <c r="V24" s="6">
        <f t="shared" ref="V23:V27" si="13">U24/T24</f>
        <v>624.630033333335</v>
      </c>
      <c r="W24" s="6">
        <f t="shared" si="12"/>
        <v>9.17043337284155</v>
      </c>
      <c r="X24" s="6">
        <v>2.56524050847904</v>
      </c>
      <c r="Y24" s="6">
        <v>3.73741724260353</v>
      </c>
      <c r="Z24" s="2" t="s">
        <v>41</v>
      </c>
    </row>
    <row r="25" s="1" customFormat="1" spans="11:26">
      <c r="K25" s="2" t="s">
        <v>45</v>
      </c>
      <c r="L25" s="22">
        <v>70.1</v>
      </c>
      <c r="M25" s="22">
        <v>82.4</v>
      </c>
      <c r="N25" s="22">
        <v>79.7</v>
      </c>
      <c r="O25" s="22">
        <f t="shared" si="10"/>
        <v>232.2</v>
      </c>
      <c r="P25" s="22">
        <f t="shared" si="1"/>
        <v>77.4</v>
      </c>
      <c r="S25" s="2" t="s">
        <v>46</v>
      </c>
      <c r="T25" s="2">
        <f>5-1</f>
        <v>4</v>
      </c>
      <c r="U25" s="6">
        <f>(SUMSQ(Y8:Y12)/15)-T17</f>
        <v>5990.50613333337</v>
      </c>
      <c r="V25" s="6">
        <f t="shared" si="13"/>
        <v>1497.62653333334</v>
      </c>
      <c r="W25" s="6">
        <f t="shared" si="12"/>
        <v>21.9872302137672</v>
      </c>
      <c r="X25" s="6">
        <v>2.56524050847904</v>
      </c>
      <c r="Y25" s="6">
        <v>3.73741724260353</v>
      </c>
      <c r="Z25" s="2" t="s">
        <v>41</v>
      </c>
    </row>
    <row r="26" s="1" customFormat="1" spans="11:26">
      <c r="K26" s="2" t="s">
        <v>48</v>
      </c>
      <c r="L26" s="22">
        <v>80.1</v>
      </c>
      <c r="M26" s="22">
        <v>65.7</v>
      </c>
      <c r="N26" s="22">
        <v>42.1</v>
      </c>
      <c r="O26" s="22">
        <f t="shared" si="10"/>
        <v>187.9</v>
      </c>
      <c r="P26" s="22">
        <f t="shared" si="1"/>
        <v>62.6333333333333</v>
      </c>
      <c r="S26" s="2" t="s">
        <v>49</v>
      </c>
      <c r="T26" s="2">
        <f>(5-1)*(5-1)</f>
        <v>16</v>
      </c>
      <c r="U26" s="6">
        <f>(SUMSQ(T8:X12)/3)-T17-U24-U25</f>
        <v>6626.36720000004</v>
      </c>
      <c r="V26" s="6">
        <f t="shared" si="13"/>
        <v>414.147950000002</v>
      </c>
      <c r="W26" s="6">
        <f t="shared" si="12"/>
        <v>6.08026508380709</v>
      </c>
      <c r="X26" s="6">
        <v>1.85916701285117</v>
      </c>
      <c r="Y26" s="6">
        <v>2.39851571226643</v>
      </c>
      <c r="Z26" s="2" t="s">
        <v>41</v>
      </c>
    </row>
    <row r="27" s="1" customFormat="1" spans="11:26">
      <c r="K27" s="2" t="s">
        <v>50</v>
      </c>
      <c r="L27" s="22">
        <v>50.7</v>
      </c>
      <c r="M27" s="22">
        <v>58.7</v>
      </c>
      <c r="N27" s="22">
        <v>41.3</v>
      </c>
      <c r="O27" s="22">
        <f t="shared" si="10"/>
        <v>150.7</v>
      </c>
      <c r="P27" s="22">
        <f t="shared" si="1"/>
        <v>50.2333333333333</v>
      </c>
      <c r="S27" s="2" t="s">
        <v>51</v>
      </c>
      <c r="T27" s="2">
        <f>((5*5)-1)*(3-1)</f>
        <v>48</v>
      </c>
      <c r="U27" s="6">
        <f>T18-U23-U24-U25-U26</f>
        <v>3269.44653333322</v>
      </c>
      <c r="V27" s="6">
        <f t="shared" si="13"/>
        <v>68.1134694444421</v>
      </c>
      <c r="W27" s="6"/>
      <c r="X27" s="6"/>
      <c r="Y27" s="6"/>
      <c r="Z27" s="20"/>
    </row>
    <row r="28" s="1" customFormat="1" spans="11:26">
      <c r="K28" s="2" t="s">
        <v>52</v>
      </c>
      <c r="L28" s="22">
        <v>61.9</v>
      </c>
      <c r="M28" s="22">
        <v>64.1</v>
      </c>
      <c r="N28" s="22">
        <v>49.1</v>
      </c>
      <c r="O28" s="22">
        <f t="shared" si="10"/>
        <v>175.1</v>
      </c>
      <c r="P28" s="22">
        <f t="shared" si="1"/>
        <v>58.3666666666667</v>
      </c>
      <c r="S28" s="2" t="s">
        <v>2</v>
      </c>
      <c r="T28" s="2">
        <f>(5*5*3)-1</f>
        <v>74</v>
      </c>
      <c r="U28" s="6">
        <f>T18</f>
        <v>35550.1618</v>
      </c>
      <c r="V28" s="6"/>
      <c r="W28" s="6"/>
      <c r="X28" s="6"/>
      <c r="Y28" s="6"/>
      <c r="Z28" s="20"/>
    </row>
    <row r="29" s="1" customFormat="1" spans="11:16">
      <c r="K29" s="2" t="s">
        <v>53</v>
      </c>
      <c r="L29" s="22">
        <v>86</v>
      </c>
      <c r="M29" s="22">
        <v>67.7</v>
      </c>
      <c r="N29" s="22">
        <v>80.5</v>
      </c>
      <c r="O29" s="22">
        <f t="shared" si="10"/>
        <v>234.2</v>
      </c>
      <c r="P29" s="22">
        <f t="shared" si="1"/>
        <v>78.0666666666667</v>
      </c>
    </row>
    <row r="30" s="1" customFormat="1" spans="11:27">
      <c r="K30" s="2" t="s">
        <v>54</v>
      </c>
      <c r="L30" s="22">
        <v>81.6</v>
      </c>
      <c r="M30" s="22">
        <v>79.9</v>
      </c>
      <c r="N30" s="22">
        <v>68.2</v>
      </c>
      <c r="O30" s="22">
        <f t="shared" si="10"/>
        <v>229.7</v>
      </c>
      <c r="P30" s="22">
        <f t="shared" si="1"/>
        <v>76.5666666666667</v>
      </c>
      <c r="Y30" s="11" t="s">
        <v>55</v>
      </c>
      <c r="Z30" s="13">
        <f>(SQRT(V27)/P32)*100</f>
        <v>12.5833572729526</v>
      </c>
      <c r="AA30" s="1" t="s">
        <v>56</v>
      </c>
    </row>
    <row r="31" s="1" customFormat="1" spans="11:19">
      <c r="K31" s="2" t="s">
        <v>57</v>
      </c>
      <c r="L31" s="22">
        <v>67</v>
      </c>
      <c r="M31" s="22">
        <v>69.6</v>
      </c>
      <c r="N31" s="22">
        <v>81.2</v>
      </c>
      <c r="O31" s="22">
        <f t="shared" si="10"/>
        <v>217.8</v>
      </c>
      <c r="P31" s="22">
        <f t="shared" si="1"/>
        <v>72.6</v>
      </c>
      <c r="S31" s="9" t="s">
        <v>58</v>
      </c>
    </row>
    <row r="32" s="1" customFormat="1" spans="11:20">
      <c r="K32" s="2" t="s">
        <v>2</v>
      </c>
      <c r="L32" s="22">
        <f>SUM(L7:L31)</f>
        <v>1668</v>
      </c>
      <c r="M32" s="22">
        <f>SUM(M7:M31)</f>
        <v>1703.1</v>
      </c>
      <c r="N32" s="22">
        <f t="shared" ref="L32:O32" si="14">SUM(N7:N31)</f>
        <v>1547.95</v>
      </c>
      <c r="O32" s="22">
        <f t="shared" si="14"/>
        <v>4790.55</v>
      </c>
      <c r="P32" s="20">
        <f>AVERAGE(P7:P31)</f>
        <v>65.5873333333333</v>
      </c>
      <c r="S32" s="9" t="s">
        <v>59</v>
      </c>
      <c r="T32" s="13">
        <f>SQRT(V27/15)</f>
        <v>2.13093828229792</v>
      </c>
    </row>
    <row r="33" s="1" customFormat="1" spans="20:25">
      <c r="T33" s="11">
        <v>2</v>
      </c>
      <c r="U33" s="11">
        <v>3</v>
      </c>
      <c r="V33" s="11">
        <v>4</v>
      </c>
      <c r="W33" s="11">
        <v>5</v>
      </c>
      <c r="Y33" s="21"/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5">$T$32*T34</f>
        <v>6.05825753657298</v>
      </c>
      <c r="U35" s="13">
        <f t="shared" si="15"/>
        <v>6.37363640235308</v>
      </c>
      <c r="V35" s="13">
        <f t="shared" si="15"/>
        <v>6.57820647745368</v>
      </c>
      <c r="W35" s="13">
        <f t="shared" si="15"/>
        <v>6.72737215721453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2">
      <c r="S39" s="2" t="s">
        <v>6</v>
      </c>
      <c r="T39" s="6"/>
      <c r="U39" s="2"/>
      <c r="V39" s="15"/>
    </row>
    <row r="40" s="1" customFormat="1" spans="19:22">
      <c r="S40" s="2" t="s">
        <v>7</v>
      </c>
      <c r="T40" s="6"/>
      <c r="U40" s="2"/>
      <c r="V40" s="15"/>
    </row>
    <row r="41" s="1" customFormat="1" spans="19:21">
      <c r="S41" s="2" t="s">
        <v>8</v>
      </c>
      <c r="T41" s="6"/>
      <c r="U41" s="2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2.13093828229792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6">$T$32*T48</f>
        <v>6.05825753657298</v>
      </c>
      <c r="U49" s="13">
        <f t="shared" si="16"/>
        <v>6.37363640235308</v>
      </c>
      <c r="V49" s="13">
        <f t="shared" si="16"/>
        <v>6.57820647745368</v>
      </c>
      <c r="W49" s="13">
        <f t="shared" si="16"/>
        <v>6.72737215721453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4.76492285507478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7">$T$59*T61</f>
        <v>13.5466756769776</v>
      </c>
      <c r="U62" s="19">
        <f t="shared" si="17"/>
        <v>14.2518842595287</v>
      </c>
      <c r="V62" s="19">
        <f t="shared" si="17"/>
        <v>14.7093168536159</v>
      </c>
      <c r="W62" s="19">
        <f t="shared" si="17"/>
        <v>15.0428614534711</v>
      </c>
      <c r="X62" s="19">
        <f t="shared" si="17"/>
        <v>15.3001672876451</v>
      </c>
      <c r="Y62" s="19">
        <f t="shared" si="17"/>
        <v>15.5002940475583</v>
      </c>
      <c r="Z62" s="19">
        <f t="shared" si="17"/>
        <v>15.6670663474859</v>
      </c>
      <c r="AA62" s="19">
        <f t="shared" si="17"/>
        <v>15.8100140331381</v>
      </c>
      <c r="AB62" s="19">
        <f t="shared" si="17"/>
        <v>15.9243721816599</v>
      </c>
      <c r="AC62" s="19">
        <f t="shared" si="17"/>
        <v>16.0244355616165</v>
      </c>
      <c r="AD62" s="19">
        <f t="shared" si="17"/>
        <v>16.1149690958629</v>
      </c>
      <c r="AE62" s="19">
        <f t="shared" si="17"/>
        <v>16.1912078615441</v>
      </c>
      <c r="AF62" s="19">
        <f t="shared" si="17"/>
        <v>16.2579167815152</v>
      </c>
      <c r="AG62" s="19">
        <f t="shared" si="17"/>
        <v>16.3150958557761</v>
      </c>
      <c r="AH62" s="19">
        <f t="shared" si="17"/>
        <v>16.3675100071819</v>
      </c>
      <c r="AI62" s="19">
        <f t="shared" si="17"/>
        <v>16.4151592357326</v>
      </c>
      <c r="AJ62" s="19">
        <f t="shared" si="17"/>
        <v>16.4532786185732</v>
      </c>
      <c r="AK62" s="19">
        <f t="shared" si="17"/>
        <v>16.4913980014138</v>
      </c>
      <c r="AL62" s="19">
        <f t="shared" si="17"/>
        <v>16.5247524613993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1">
      <c r="S66" s="2" t="s">
        <v>10</v>
      </c>
      <c r="T66" s="22"/>
      <c r="U66" s="2"/>
    </row>
    <row r="67" s="1" customFormat="1" spans="19:21">
      <c r="S67" s="2" t="s">
        <v>12</v>
      </c>
      <c r="T67" s="22"/>
      <c r="U67" s="2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1">
      <c r="S71" s="2" t="s">
        <v>20</v>
      </c>
      <c r="T71" s="22"/>
      <c r="U71" s="2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1">
      <c r="S76" s="2" t="s">
        <v>26</v>
      </c>
      <c r="T76" s="22"/>
      <c r="U76" s="2"/>
    </row>
    <row r="77" s="1" customFormat="1" spans="19:21">
      <c r="S77" s="2" t="s">
        <v>28</v>
      </c>
      <c r="T77" s="22"/>
      <c r="U77" s="2"/>
    </row>
    <row r="78" s="1" customFormat="1" spans="19:21">
      <c r="S78" s="2" t="s">
        <v>29</v>
      </c>
      <c r="T78" s="22"/>
      <c r="U78" s="2"/>
    </row>
    <row r="79" s="1" customFormat="1" spans="19:21">
      <c r="S79" s="2" t="s">
        <v>31</v>
      </c>
      <c r="T79" s="22"/>
      <c r="U79" s="2"/>
    </row>
    <row r="80" s="1" customFormat="1" spans="19:22">
      <c r="S80" s="2" t="s">
        <v>39</v>
      </c>
      <c r="T80" s="22"/>
      <c r="U80" s="2"/>
      <c r="V80" s="15"/>
    </row>
    <row r="81" s="1" customFormat="1" spans="19:22">
      <c r="S81" s="2" t="s">
        <v>40</v>
      </c>
      <c r="T81" s="22"/>
      <c r="U81" s="2"/>
      <c r="V81" s="13"/>
    </row>
    <row r="82" s="1" customFormat="1" spans="19:21">
      <c r="S82" s="2" t="s">
        <v>42</v>
      </c>
      <c r="T82" s="22"/>
      <c r="U82" s="2"/>
    </row>
    <row r="83" s="1" customFormat="1" spans="19:22">
      <c r="S83" s="2" t="s">
        <v>45</v>
      </c>
      <c r="T83" s="22"/>
      <c r="U83" s="2"/>
      <c r="V83" s="15"/>
    </row>
    <row r="84" s="1" customFormat="1" spans="19:21">
      <c r="S84" s="2" t="s">
        <v>48</v>
      </c>
      <c r="T84" s="22"/>
      <c r="U84" s="2"/>
    </row>
    <row r="85" s="1" customFormat="1" spans="19:22">
      <c r="S85" s="2" t="s">
        <v>50</v>
      </c>
      <c r="T85" s="22"/>
      <c r="U85" s="2"/>
      <c r="V85" s="19"/>
    </row>
    <row r="86" s="1" customFormat="1" spans="19:21">
      <c r="S86" s="2" t="s">
        <v>52</v>
      </c>
      <c r="T86" s="22"/>
      <c r="U86" s="2"/>
    </row>
    <row r="87" s="1" customFormat="1" spans="19:22">
      <c r="S87" s="2" t="s">
        <v>53</v>
      </c>
      <c r="T87" s="22"/>
      <c r="U87" s="2"/>
      <c r="V87" s="21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F8" workbookViewId="0">
      <selection activeCell="Z27" sqref="Z27"/>
    </sheetView>
  </sheetViews>
  <sheetFormatPr defaultColWidth="9" defaultRowHeight="15"/>
  <cols>
    <col min="1" max="11" width="9" style="1"/>
    <col min="12" max="15" width="9.71428571428571" style="1"/>
    <col min="16" max="16" width="12.8571428571429" style="1"/>
    <col min="17" max="18" width="9" style="1"/>
    <col min="19" max="19" width="10.0857142857143" style="1" customWidth="1"/>
    <col min="20" max="20" width="12.3142857142857" style="1" customWidth="1"/>
    <col min="21" max="21" width="12.8571428571429" style="1" customWidth="1"/>
    <col min="22" max="22" width="11.3619047619048" style="1" customWidth="1"/>
    <col min="23" max="23" width="12.6761904761905" style="1" customWidth="1"/>
    <col min="24" max="24" width="11.4285714285714" style="1" customWidth="1"/>
    <col min="25" max="25" width="10.1714285714286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476.376666666667</v>
      </c>
      <c r="M7" s="4">
        <v>537.91</v>
      </c>
      <c r="N7" s="5">
        <v>550.026666666667</v>
      </c>
      <c r="O7" s="14">
        <f t="shared" ref="O7:O31" si="0">SUM(L7:N7)</f>
        <v>1564.31333333333</v>
      </c>
      <c r="P7" s="14">
        <f t="shared" ref="P7:P31" si="1">AVERAGE(L7:N7)</f>
        <v>521.437777777778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493.763333333333</v>
      </c>
      <c r="M8" s="4">
        <v>479.536666666667</v>
      </c>
      <c r="N8" s="5">
        <v>640.923333333333</v>
      </c>
      <c r="O8" s="14">
        <f t="shared" si="0"/>
        <v>1614.22333333333</v>
      </c>
      <c r="P8" s="14">
        <f t="shared" si="1"/>
        <v>538.074444444444</v>
      </c>
      <c r="S8" s="2" t="s">
        <v>11</v>
      </c>
      <c r="T8" s="8">
        <f t="shared" ref="T8:T12" si="2">O7</f>
        <v>1564.31333333333</v>
      </c>
      <c r="U8" s="8">
        <f t="shared" ref="U8:U12" si="3">O12</f>
        <v>1598.92333333333</v>
      </c>
      <c r="V8" s="8">
        <f t="shared" ref="V8:V12" si="4">O17</f>
        <v>1597.89</v>
      </c>
      <c r="W8" s="8">
        <f t="shared" ref="W8:W12" si="5">O22</f>
        <v>1679.795</v>
      </c>
      <c r="X8" s="8">
        <f t="shared" ref="X8:X12" si="6">O27</f>
        <v>1572.24</v>
      </c>
      <c r="Y8" s="8">
        <f t="shared" ref="Y8:Y12" si="7">SUM(T8:X8)</f>
        <v>8013.16166666667</v>
      </c>
      <c r="Z8" s="8">
        <f t="shared" ref="Z8:Z12" si="8">Y8/15</f>
        <v>534.210777777778</v>
      </c>
    </row>
    <row r="9" s="1" customFormat="1" ht="15.75" spans="11:26">
      <c r="K9" s="2" t="s">
        <v>12</v>
      </c>
      <c r="L9" s="4">
        <v>574.986666666667</v>
      </c>
      <c r="M9" s="4">
        <v>535</v>
      </c>
      <c r="N9" s="5">
        <v>535.536666666667</v>
      </c>
      <c r="O9" s="14">
        <f t="shared" si="0"/>
        <v>1645.52333333333</v>
      </c>
      <c r="P9" s="14">
        <f t="shared" si="1"/>
        <v>548.507777777778</v>
      </c>
      <c r="S9" s="2" t="s">
        <v>13</v>
      </c>
      <c r="T9" s="8">
        <f t="shared" si="2"/>
        <v>1614.22333333333</v>
      </c>
      <c r="U9" s="8">
        <f t="shared" si="3"/>
        <v>1640.25333333333</v>
      </c>
      <c r="V9" s="8">
        <f t="shared" si="4"/>
        <v>1644.19</v>
      </c>
      <c r="W9" s="8">
        <f t="shared" si="5"/>
        <v>1618.38666666667</v>
      </c>
      <c r="X9" s="8">
        <f t="shared" si="6"/>
        <v>1628.24</v>
      </c>
      <c r="Y9" s="8">
        <f t="shared" si="7"/>
        <v>8145.29333333333</v>
      </c>
      <c r="Z9" s="8">
        <f t="shared" si="8"/>
        <v>543.019555555555</v>
      </c>
    </row>
    <row r="10" s="1" customFormat="1" ht="15.75" spans="11:26">
      <c r="K10" s="2" t="s">
        <v>14</v>
      </c>
      <c r="L10" s="4">
        <v>591.013333333333</v>
      </c>
      <c r="M10" s="4">
        <v>559.59</v>
      </c>
      <c r="N10" s="5">
        <v>592.846666666667</v>
      </c>
      <c r="O10" s="14">
        <f t="shared" si="0"/>
        <v>1743.45</v>
      </c>
      <c r="P10" s="14">
        <f t="shared" si="1"/>
        <v>581.15</v>
      </c>
      <c r="S10" s="2" t="s">
        <v>15</v>
      </c>
      <c r="T10" s="8">
        <f t="shared" si="2"/>
        <v>1645.52333333333</v>
      </c>
      <c r="U10" s="8">
        <f t="shared" si="3"/>
        <v>1800.98</v>
      </c>
      <c r="V10" s="8">
        <f t="shared" si="4"/>
        <v>1683.00666666667</v>
      </c>
      <c r="W10" s="8">
        <f t="shared" si="5"/>
        <v>1758.66333333333</v>
      </c>
      <c r="X10" s="8">
        <f t="shared" si="6"/>
        <v>2230.48</v>
      </c>
      <c r="Y10" s="8">
        <f t="shared" si="7"/>
        <v>9118.65333333333</v>
      </c>
      <c r="Z10" s="8">
        <f t="shared" si="8"/>
        <v>607.910222222222</v>
      </c>
    </row>
    <row r="11" s="1" customFormat="1" ht="15.75" spans="11:26">
      <c r="K11" s="2" t="s">
        <v>16</v>
      </c>
      <c r="L11" s="4">
        <v>544.38</v>
      </c>
      <c r="M11" s="4">
        <v>539.47</v>
      </c>
      <c r="N11" s="5">
        <v>618.63</v>
      </c>
      <c r="O11" s="14">
        <f t="shared" si="0"/>
        <v>1702.48</v>
      </c>
      <c r="P11" s="14">
        <f t="shared" si="1"/>
        <v>567.493333333333</v>
      </c>
      <c r="S11" s="2" t="s">
        <v>17</v>
      </c>
      <c r="T11" s="8">
        <f t="shared" si="2"/>
        <v>1743.45</v>
      </c>
      <c r="U11" s="8">
        <f t="shared" si="3"/>
        <v>1745.40333333333</v>
      </c>
      <c r="V11" s="8">
        <f t="shared" si="4"/>
        <v>2923.05333333333</v>
      </c>
      <c r="W11" s="8">
        <f t="shared" si="5"/>
        <v>1994.33333333333</v>
      </c>
      <c r="X11" s="8">
        <f t="shared" si="6"/>
        <v>1865.64333333333</v>
      </c>
      <c r="Y11" s="8">
        <f t="shared" si="7"/>
        <v>10271.8833333333</v>
      </c>
      <c r="Z11" s="8">
        <f t="shared" si="8"/>
        <v>684.792222222222</v>
      </c>
    </row>
    <row r="12" s="1" customFormat="1" ht="15.75" spans="11:26">
      <c r="K12" s="2" t="s">
        <v>18</v>
      </c>
      <c r="L12" s="4">
        <v>492.863333333333</v>
      </c>
      <c r="M12" s="4">
        <v>534.776666666667</v>
      </c>
      <c r="N12" s="5">
        <v>571.283333333333</v>
      </c>
      <c r="O12" s="14">
        <f t="shared" si="0"/>
        <v>1598.92333333333</v>
      </c>
      <c r="P12" s="14">
        <f t="shared" si="1"/>
        <v>532.974444444444</v>
      </c>
      <c r="S12" s="2" t="s">
        <v>19</v>
      </c>
      <c r="T12" s="8">
        <f t="shared" si="2"/>
        <v>1702.48</v>
      </c>
      <c r="U12" s="8">
        <f t="shared" si="3"/>
        <v>1708.40666666667</v>
      </c>
      <c r="V12" s="8">
        <f t="shared" si="4"/>
        <v>2575.18333333333</v>
      </c>
      <c r="W12" s="8">
        <f t="shared" si="5"/>
        <v>1646.48</v>
      </c>
      <c r="X12" s="8">
        <f t="shared" si="6"/>
        <v>1858.9</v>
      </c>
      <c r="Y12" s="8">
        <f t="shared" si="7"/>
        <v>9491.45</v>
      </c>
      <c r="Z12" s="8">
        <f t="shared" si="8"/>
        <v>632.763333333333</v>
      </c>
    </row>
    <row r="13" s="1" customFormat="1" ht="15.75" spans="11:26">
      <c r="K13" s="2" t="s">
        <v>20</v>
      </c>
      <c r="L13" s="4">
        <v>583.46</v>
      </c>
      <c r="M13" s="4">
        <v>506.513333333333</v>
      </c>
      <c r="N13" s="5">
        <v>550.28</v>
      </c>
      <c r="O13" s="14">
        <f t="shared" si="0"/>
        <v>1640.25333333333</v>
      </c>
      <c r="P13" s="14">
        <f t="shared" si="1"/>
        <v>546.751111111111</v>
      </c>
      <c r="S13" s="2" t="s">
        <v>2</v>
      </c>
      <c r="T13" s="8">
        <f t="shared" ref="T13:Y13" si="9">SUM(T8:T12)</f>
        <v>8269.99</v>
      </c>
      <c r="U13" s="8">
        <f t="shared" si="9"/>
        <v>8493.96666666667</v>
      </c>
      <c r="V13" s="8">
        <f t="shared" si="9"/>
        <v>10423.3233333333</v>
      </c>
      <c r="W13" s="8">
        <f t="shared" si="9"/>
        <v>8697.65833333333</v>
      </c>
      <c r="X13" s="8">
        <f t="shared" si="9"/>
        <v>9155.50333333333</v>
      </c>
      <c r="Y13" s="8">
        <f t="shared" si="9"/>
        <v>45040.4416666667</v>
      </c>
      <c r="Z13" s="8"/>
    </row>
    <row r="14" s="1" customFormat="1" ht="15.75" spans="11:26">
      <c r="K14" s="2" t="s">
        <v>21</v>
      </c>
      <c r="L14" s="4">
        <v>645.75</v>
      </c>
      <c r="M14" s="4">
        <v>584.236666666667</v>
      </c>
      <c r="N14" s="5">
        <v>570.993333333333</v>
      </c>
      <c r="O14" s="14">
        <f t="shared" si="0"/>
        <v>1800.98</v>
      </c>
      <c r="P14" s="14">
        <f t="shared" si="1"/>
        <v>600.326666666667</v>
      </c>
      <c r="S14" s="2" t="s">
        <v>3</v>
      </c>
      <c r="T14" s="8">
        <f t="shared" ref="T14:X14" si="10">T13/15</f>
        <v>551.332666666667</v>
      </c>
      <c r="U14" s="8">
        <f t="shared" si="10"/>
        <v>566.264444444444</v>
      </c>
      <c r="V14" s="8">
        <f t="shared" si="10"/>
        <v>694.888222222222</v>
      </c>
      <c r="W14" s="8">
        <f t="shared" si="10"/>
        <v>579.843888888889</v>
      </c>
      <c r="X14" s="8">
        <f t="shared" si="10"/>
        <v>610.366888888889</v>
      </c>
      <c r="Y14" s="8"/>
      <c r="Z14" s="8"/>
    </row>
    <row r="15" s="1" customFormat="1" ht="15.75" spans="11:16">
      <c r="K15" s="2" t="s">
        <v>22</v>
      </c>
      <c r="L15" s="4">
        <v>582.126666666667</v>
      </c>
      <c r="M15" s="4">
        <v>574.416666666667</v>
      </c>
      <c r="N15" s="5">
        <v>588.86</v>
      </c>
      <c r="O15" s="14">
        <f t="shared" si="0"/>
        <v>1745.40333333333</v>
      </c>
      <c r="P15" s="14">
        <f t="shared" si="1"/>
        <v>581.801111111111</v>
      </c>
    </row>
    <row r="16" s="1" customFormat="1" ht="15.75" spans="11:16">
      <c r="K16" s="2" t="s">
        <v>23</v>
      </c>
      <c r="L16" s="4">
        <v>533.103333333333</v>
      </c>
      <c r="M16" s="4">
        <v>580.06</v>
      </c>
      <c r="N16" s="5">
        <v>595.243333333333</v>
      </c>
      <c r="O16" s="14">
        <f t="shared" si="0"/>
        <v>1708.40666666667</v>
      </c>
      <c r="P16" s="14">
        <f t="shared" si="1"/>
        <v>569.468888888889</v>
      </c>
    </row>
    <row r="17" s="1" customFormat="1" ht="15.75" spans="11:23">
      <c r="K17" s="2" t="s">
        <v>24</v>
      </c>
      <c r="L17" s="4">
        <v>511.563333333333</v>
      </c>
      <c r="M17" s="4">
        <v>538.1</v>
      </c>
      <c r="N17" s="5">
        <v>548.226666666667</v>
      </c>
      <c r="O17" s="14">
        <f t="shared" si="0"/>
        <v>1597.89</v>
      </c>
      <c r="P17" s="14">
        <f t="shared" si="1"/>
        <v>532.63</v>
      </c>
      <c r="S17" s="9" t="s">
        <v>25</v>
      </c>
      <c r="T17" s="10">
        <f>O32^2/(5*5*3)</f>
        <v>27048551.8070454</v>
      </c>
      <c r="W17" s="15"/>
    </row>
    <row r="18" s="1" customFormat="1" ht="15.75" spans="11:20">
      <c r="K18" s="2" t="s">
        <v>26</v>
      </c>
      <c r="L18" s="4">
        <v>548.523333333333</v>
      </c>
      <c r="M18" s="4">
        <v>610.163333333333</v>
      </c>
      <c r="N18" s="5">
        <v>485.503333333333</v>
      </c>
      <c r="O18" s="14">
        <f t="shared" si="0"/>
        <v>1644.19</v>
      </c>
      <c r="P18" s="14">
        <f t="shared" si="1"/>
        <v>548.063333333333</v>
      </c>
      <c r="S18" s="9" t="s">
        <v>27</v>
      </c>
      <c r="T18" s="10">
        <f>SUMSQ(L7:N31)-T17</f>
        <v>1018594.06452407</v>
      </c>
    </row>
    <row r="19" s="1" customFormat="1" ht="15.75" spans="11:16">
      <c r="K19" s="2" t="s">
        <v>28</v>
      </c>
      <c r="L19" s="4">
        <v>532.616666666667</v>
      </c>
      <c r="M19" s="4">
        <v>538.263333333333</v>
      </c>
      <c r="N19" s="5">
        <v>612.126666666667</v>
      </c>
      <c r="O19" s="14">
        <f t="shared" si="0"/>
        <v>1683.00666666667</v>
      </c>
      <c r="P19" s="14">
        <f t="shared" si="1"/>
        <v>561.002222222222</v>
      </c>
    </row>
    <row r="20" s="1" customFormat="1" ht="15.75" spans="11:19">
      <c r="K20" s="2" t="s">
        <v>29</v>
      </c>
      <c r="L20" s="22">
        <v>999.1</v>
      </c>
      <c r="M20" s="4">
        <v>929.8</v>
      </c>
      <c r="N20" s="5">
        <v>994.153333333333</v>
      </c>
      <c r="O20" s="14">
        <f t="shared" si="0"/>
        <v>2923.05333333333</v>
      </c>
      <c r="P20" s="14">
        <f t="shared" si="1"/>
        <v>974.351111111111</v>
      </c>
      <c r="S20" s="11" t="s">
        <v>30</v>
      </c>
    </row>
    <row r="21" s="1" customFormat="1" ht="15.75" spans="11:26">
      <c r="K21" s="2" t="s">
        <v>31</v>
      </c>
      <c r="L21" s="4">
        <v>821.153333333333</v>
      </c>
      <c r="M21" s="4">
        <v>913.87</v>
      </c>
      <c r="N21" s="5">
        <v>840.16</v>
      </c>
      <c r="O21" s="14">
        <f t="shared" si="0"/>
        <v>2575.18333333333</v>
      </c>
      <c r="P21" s="14">
        <f t="shared" si="1"/>
        <v>858.394444444444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606.953333333333</v>
      </c>
      <c r="M22" s="4">
        <v>432.625</v>
      </c>
      <c r="N22" s="5">
        <v>640.216666666667</v>
      </c>
      <c r="O22" s="14">
        <f t="shared" si="0"/>
        <v>1679.795</v>
      </c>
      <c r="P22" s="14">
        <f t="shared" si="1"/>
        <v>559.931666666667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509.053333333333</v>
      </c>
      <c r="M23" s="4">
        <v>557.98</v>
      </c>
      <c r="N23" s="5">
        <v>551.353333333333</v>
      </c>
      <c r="O23" s="14">
        <f t="shared" si="0"/>
        <v>1618.38666666667</v>
      </c>
      <c r="P23" s="14">
        <f t="shared" si="1"/>
        <v>539.462222222222</v>
      </c>
      <c r="S23" s="2" t="s">
        <v>1</v>
      </c>
      <c r="T23" s="2">
        <f>3-1</f>
        <v>2</v>
      </c>
      <c r="U23" s="6">
        <f>(SUMSQ(L32:N32)/25)-T17</f>
        <v>3802.48619251698</v>
      </c>
      <c r="V23" s="6">
        <f t="shared" ref="V23:V27" si="11">U23/T23</f>
        <v>1901.24309625849</v>
      </c>
      <c r="W23" s="6">
        <f t="shared" ref="W23:W26" si="12">V23/$V$27</f>
        <v>0.532051137757023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600.223333333333</v>
      </c>
      <c r="M24" s="4">
        <v>535.863333333333</v>
      </c>
      <c r="N24" s="5">
        <v>622.576666666667</v>
      </c>
      <c r="O24" s="14">
        <f t="shared" si="0"/>
        <v>1758.66333333333</v>
      </c>
      <c r="P24" s="14">
        <f t="shared" si="1"/>
        <v>586.221111111111</v>
      </c>
      <c r="S24" s="2" t="s">
        <v>43</v>
      </c>
      <c r="T24" s="2">
        <f>5-1</f>
        <v>4</v>
      </c>
      <c r="U24" s="6">
        <f>(SUMSQ(T13:X13)/15)-T17</f>
        <v>195339.887343708</v>
      </c>
      <c r="V24" s="6">
        <f t="shared" si="11"/>
        <v>48834.9718359271</v>
      </c>
      <c r="W24" s="6">
        <f t="shared" si="12"/>
        <v>13.6661652467111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736.876666666667</v>
      </c>
      <c r="M25" s="4">
        <v>647.856666666667</v>
      </c>
      <c r="N25" s="5">
        <v>609.6</v>
      </c>
      <c r="O25" s="14">
        <f t="shared" si="0"/>
        <v>1994.33333333333</v>
      </c>
      <c r="P25" s="14">
        <f t="shared" si="1"/>
        <v>664.777777777778</v>
      </c>
      <c r="S25" s="2" t="s">
        <v>46</v>
      </c>
      <c r="T25" s="2">
        <f>5-1</f>
        <v>4</v>
      </c>
      <c r="U25" s="6">
        <f>(SUMSQ(Y8:Y12)/15)-T17</f>
        <v>238489.013741486</v>
      </c>
      <c r="V25" s="6">
        <f t="shared" si="11"/>
        <v>59622.2534353714</v>
      </c>
      <c r="W25" s="6">
        <f t="shared" si="12"/>
        <v>16.6849193763563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2" t="s">
        <v>48</v>
      </c>
      <c r="L26" s="4">
        <v>498.313333333333</v>
      </c>
      <c r="M26" s="4">
        <v>592.443333333333</v>
      </c>
      <c r="N26" s="5">
        <v>555.723333333333</v>
      </c>
      <c r="O26" s="14">
        <f t="shared" si="0"/>
        <v>1646.48</v>
      </c>
      <c r="P26" s="14">
        <f t="shared" si="1"/>
        <v>548.826666666666</v>
      </c>
      <c r="S26" s="2" t="s">
        <v>49</v>
      </c>
      <c r="T26" s="2">
        <f>(5-1)*(5-1)</f>
        <v>16</v>
      </c>
      <c r="U26" s="23">
        <f>(SUMSQ(T8:X12)/3)-T17-U24-U25</f>
        <v>409438.434285179</v>
      </c>
      <c r="V26" s="6">
        <f t="shared" si="11"/>
        <v>25589.9021428237</v>
      </c>
      <c r="W26" s="6">
        <f t="shared" si="12"/>
        <v>7.16117606263703</v>
      </c>
      <c r="X26" s="6">
        <v>1.85916701285117</v>
      </c>
      <c r="Y26" s="6">
        <v>2.39851571226643</v>
      </c>
      <c r="Z26" s="2" t="s">
        <v>41</v>
      </c>
    </row>
    <row r="27" s="1" customFormat="1" ht="15.75" spans="11:26">
      <c r="K27" s="2" t="s">
        <v>50</v>
      </c>
      <c r="L27" s="4">
        <v>587.746666666667</v>
      </c>
      <c r="M27" s="4">
        <v>591.13</v>
      </c>
      <c r="N27" s="5">
        <v>393.363333333333</v>
      </c>
      <c r="O27" s="14">
        <f t="shared" si="0"/>
        <v>1572.24</v>
      </c>
      <c r="P27" s="14">
        <f t="shared" si="1"/>
        <v>524.08</v>
      </c>
      <c r="S27" s="2" t="s">
        <v>51</v>
      </c>
      <c r="T27" s="2">
        <f>((5*5)-1)*(3-1)</f>
        <v>48</v>
      </c>
      <c r="U27" s="23">
        <f>T18-U23-U24-U25-U26</f>
        <v>171524.242961179</v>
      </c>
      <c r="V27" s="6">
        <f t="shared" si="11"/>
        <v>3573.42172835791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499.483333333333</v>
      </c>
      <c r="M28" s="4">
        <v>581.856666666667</v>
      </c>
      <c r="N28" s="5">
        <v>546.9</v>
      </c>
      <c r="O28" s="14">
        <f t="shared" si="0"/>
        <v>1628.24</v>
      </c>
      <c r="P28" s="14">
        <f t="shared" si="1"/>
        <v>542.746666666667</v>
      </c>
      <c r="S28" s="2" t="s">
        <v>2</v>
      </c>
      <c r="T28" s="2">
        <f>(5*5*3)-1</f>
        <v>74</v>
      </c>
      <c r="U28" s="23">
        <f>T18</f>
        <v>1018594.06452407</v>
      </c>
      <c r="V28" s="6"/>
      <c r="W28" s="6"/>
      <c r="X28" s="6"/>
      <c r="Y28" s="6"/>
      <c r="Z28" s="20"/>
    </row>
    <row r="29" s="1" customFormat="1" ht="15.75" spans="11:16">
      <c r="K29" s="2" t="s">
        <v>53</v>
      </c>
      <c r="L29" s="4">
        <v>824.4</v>
      </c>
      <c r="M29" s="4">
        <v>611.75</v>
      </c>
      <c r="N29" s="5">
        <v>794.33</v>
      </c>
      <c r="O29" s="14">
        <f t="shared" si="0"/>
        <v>2230.48</v>
      </c>
      <c r="P29" s="14">
        <f t="shared" si="1"/>
        <v>743.493333333333</v>
      </c>
    </row>
    <row r="30" s="1" customFormat="1" ht="15.75" spans="11:27">
      <c r="K30" s="2" t="s">
        <v>54</v>
      </c>
      <c r="L30" s="4">
        <v>660.64</v>
      </c>
      <c r="M30" s="4">
        <v>682.363333333333</v>
      </c>
      <c r="N30" s="5">
        <v>522.64</v>
      </c>
      <c r="O30" s="14">
        <f t="shared" si="0"/>
        <v>1865.64333333333</v>
      </c>
      <c r="P30" s="14">
        <f t="shared" si="1"/>
        <v>621.881111111111</v>
      </c>
      <c r="Y30" s="11" t="s">
        <v>55</v>
      </c>
      <c r="Z30" s="13">
        <f>(SQRT(V27)/P32)*100</f>
        <v>9.95407158700082</v>
      </c>
      <c r="AA30" s="1" t="s">
        <v>56</v>
      </c>
    </row>
    <row r="31" s="1" customFormat="1" ht="15.75" spans="11:19">
      <c r="K31" s="2" t="s">
        <v>57</v>
      </c>
      <c r="L31" s="4">
        <v>666.433333333333</v>
      </c>
      <c r="M31" s="4">
        <v>567.023333333333</v>
      </c>
      <c r="N31" s="5">
        <v>625.443333333333</v>
      </c>
      <c r="O31" s="14">
        <f t="shared" si="0"/>
        <v>1858.9</v>
      </c>
      <c r="P31" s="14">
        <f t="shared" si="1"/>
        <v>619.633333333333</v>
      </c>
      <c r="S31" s="9" t="s">
        <v>58</v>
      </c>
    </row>
    <row r="32" s="1" customFormat="1" spans="11:20">
      <c r="K32" s="2" t="s">
        <v>2</v>
      </c>
      <c r="L32" s="6">
        <f t="shared" ref="L32:O32" si="13">SUM(L7:L31)</f>
        <v>15120.9033333333</v>
      </c>
      <c r="M32" s="6">
        <f t="shared" si="13"/>
        <v>14762.5983333333</v>
      </c>
      <c r="N32" s="6">
        <f t="shared" si="13"/>
        <v>15156.94</v>
      </c>
      <c r="O32" s="6">
        <f t="shared" si="13"/>
        <v>45040.4416666667</v>
      </c>
      <c r="P32" s="7">
        <f>AVERAGE(P7:P31)</f>
        <v>600.539222222222</v>
      </c>
      <c r="S32" s="9" t="s">
        <v>59</v>
      </c>
      <c r="T32" s="13">
        <f>SQRT(V27/15)</f>
        <v>15.4346401067165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31">
      <c r="S35" s="1" t="s">
        <v>61</v>
      </c>
      <c r="T35" s="13">
        <f t="shared" ref="T35:W35" si="14">$T$32*T34</f>
        <v>43.8806818233949</v>
      </c>
      <c r="U35" s="13">
        <f t="shared" si="14"/>
        <v>46.1650085591889</v>
      </c>
      <c r="V35" s="13">
        <f t="shared" si="14"/>
        <v>47.6467340094337</v>
      </c>
      <c r="W35" s="13">
        <f t="shared" si="14"/>
        <v>48.7271588169039</v>
      </c>
      <c r="AD35" s="11"/>
      <c r="AE35" s="11"/>
    </row>
    <row r="36" spans="30:31">
      <c r="AD36" s="11"/>
      <c r="AE36" s="11"/>
    </row>
    <row r="37" s="1" customFormat="1" spans="19:31">
      <c r="S37" s="2" t="s">
        <v>0</v>
      </c>
      <c r="T37" s="2" t="s">
        <v>3</v>
      </c>
      <c r="U37" s="2" t="s">
        <v>62</v>
      </c>
      <c r="V37" s="1" t="s">
        <v>63</v>
      </c>
      <c r="AD37" s="19"/>
      <c r="AE37" s="19"/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15.4346401067165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43.8806818233949</v>
      </c>
      <c r="U49" s="13">
        <f t="shared" si="15"/>
        <v>46.1650085591889</v>
      </c>
      <c r="V49" s="13">
        <f t="shared" si="15"/>
        <v>47.6467340094337</v>
      </c>
      <c r="W49" s="13">
        <f t="shared" si="15"/>
        <v>48.7271588169039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11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34.5129044868626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98.1201874561504</v>
      </c>
      <c r="U62" s="19">
        <f t="shared" si="16"/>
        <v>103.228097320206</v>
      </c>
      <c r="V62" s="19">
        <f t="shared" si="16"/>
        <v>106.541336150945</v>
      </c>
      <c r="W62" s="19">
        <f t="shared" si="16"/>
        <v>108.957239465025</v>
      </c>
      <c r="X62" s="19">
        <f t="shared" si="16"/>
        <v>110.820936307316</v>
      </c>
      <c r="Y62" s="19">
        <f t="shared" si="16"/>
        <v>112.270478295764</v>
      </c>
      <c r="Z62" s="19">
        <f t="shared" si="16"/>
        <v>113.478429952804</v>
      </c>
      <c r="AA62" s="19">
        <f t="shared" si="16"/>
        <v>114.51381708741</v>
      </c>
      <c r="AB62" s="19">
        <f t="shared" si="16"/>
        <v>115.342126795095</v>
      </c>
      <c r="AC62" s="19">
        <f t="shared" si="16"/>
        <v>116.066897789319</v>
      </c>
      <c r="AD62" s="19">
        <f t="shared" si="16"/>
        <v>116.722642974569</v>
      </c>
      <c r="AE62" s="19">
        <f t="shared" si="16"/>
        <v>117.274849446359</v>
      </c>
      <c r="AF62" s="19">
        <f t="shared" si="16"/>
        <v>117.758030109175</v>
      </c>
      <c r="AG62" s="19">
        <f t="shared" si="16"/>
        <v>118.172184963018</v>
      </c>
      <c r="AH62" s="19">
        <f t="shared" si="16"/>
        <v>118.551826912373</v>
      </c>
      <c r="AI62" s="19">
        <f t="shared" si="16"/>
        <v>118.896955957242</v>
      </c>
      <c r="AJ62" s="19">
        <f t="shared" si="16"/>
        <v>119.173059193137</v>
      </c>
      <c r="AK62" s="19">
        <f t="shared" si="16"/>
        <v>119.449162429032</v>
      </c>
      <c r="AL62" s="19">
        <f t="shared" si="16"/>
        <v>119.69075276044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6"/>
      <c r="U65" s="2"/>
      <c r="V65" s="19"/>
    </row>
    <row r="66" s="1" customFormat="1" spans="19:21">
      <c r="S66" s="2" t="s">
        <v>10</v>
      </c>
      <c r="T66" s="6"/>
      <c r="U66" s="2"/>
    </row>
    <row r="67" s="1" customFormat="1" spans="19:21">
      <c r="S67" s="2" t="s">
        <v>12</v>
      </c>
      <c r="T67" s="6"/>
      <c r="U67" s="2"/>
    </row>
    <row r="68" s="1" customFormat="1" spans="19:21">
      <c r="S68" s="2" t="s">
        <v>14</v>
      </c>
      <c r="T68" s="6"/>
      <c r="U68" s="2"/>
    </row>
    <row r="69" s="1" customFormat="1" spans="19:22">
      <c r="S69" s="2" t="s">
        <v>16</v>
      </c>
      <c r="T69" s="6"/>
      <c r="U69" s="2"/>
      <c r="V69" s="13"/>
    </row>
    <row r="70" s="1" customFormat="1" spans="19:21">
      <c r="S70" s="2" t="s">
        <v>18</v>
      </c>
      <c r="T70" s="6"/>
      <c r="U70" s="2"/>
    </row>
    <row r="71" s="1" customFormat="1" spans="19:22">
      <c r="S71" s="2" t="s">
        <v>20</v>
      </c>
      <c r="T71" s="6"/>
      <c r="U71" s="2"/>
      <c r="V71" s="15"/>
    </row>
    <row r="72" s="1" customFormat="1" spans="19:21">
      <c r="S72" s="2" t="s">
        <v>21</v>
      </c>
      <c r="T72" s="6"/>
      <c r="U72" s="2"/>
    </row>
    <row r="73" s="1" customFormat="1" spans="19:21">
      <c r="S73" s="2" t="s">
        <v>22</v>
      </c>
      <c r="T73" s="6"/>
      <c r="U73" s="2"/>
    </row>
    <row r="74" s="1" customFormat="1" spans="19:22">
      <c r="S74" s="2" t="s">
        <v>23</v>
      </c>
      <c r="T74" s="6"/>
      <c r="U74" s="2"/>
      <c r="V74" s="15"/>
    </row>
    <row r="75" s="1" customFormat="1" spans="19:21">
      <c r="S75" s="2" t="s">
        <v>24</v>
      </c>
      <c r="T75" s="6"/>
      <c r="U75" s="2"/>
    </row>
    <row r="76" s="1" customFormat="1" spans="19:21">
      <c r="S76" s="2" t="s">
        <v>26</v>
      </c>
      <c r="T76" s="6"/>
      <c r="U76" s="2"/>
    </row>
    <row r="77" s="1" customFormat="1" spans="19:21">
      <c r="S77" s="2" t="s">
        <v>28</v>
      </c>
      <c r="T77" s="6"/>
      <c r="U77" s="2"/>
    </row>
    <row r="78" s="1" customFormat="1" spans="19:21">
      <c r="S78" s="2" t="s">
        <v>29</v>
      </c>
      <c r="T78" s="6"/>
      <c r="U78" s="2"/>
    </row>
    <row r="79" s="1" customFormat="1" spans="19:21">
      <c r="S79" s="2" t="s">
        <v>31</v>
      </c>
      <c r="T79" s="6"/>
      <c r="U79" s="2"/>
    </row>
    <row r="80" s="1" customFormat="1" spans="19:21">
      <c r="S80" s="2" t="s">
        <v>39</v>
      </c>
      <c r="T80" s="6"/>
      <c r="U80" s="2"/>
    </row>
    <row r="81" s="1" customFormat="1" spans="19:21">
      <c r="S81" s="2" t="s">
        <v>40</v>
      </c>
      <c r="T81" s="6"/>
      <c r="U81" s="2"/>
    </row>
    <row r="82" s="1" customFormat="1" spans="19:21">
      <c r="S82" s="2" t="s">
        <v>42</v>
      </c>
      <c r="T82" s="6"/>
      <c r="U82" s="2"/>
    </row>
    <row r="83" s="1" customFormat="1" spans="19:21">
      <c r="S83" s="2" t="s">
        <v>45</v>
      </c>
      <c r="T83" s="6"/>
      <c r="U83" s="2"/>
    </row>
    <row r="84" s="1" customFormat="1" spans="19:21">
      <c r="S84" s="2" t="s">
        <v>48</v>
      </c>
      <c r="T84" s="6"/>
      <c r="U84" s="2"/>
    </row>
    <row r="85" s="1" customFormat="1" spans="19:21">
      <c r="S85" s="2" t="s">
        <v>50</v>
      </c>
      <c r="T85" s="6"/>
      <c r="U85" s="2"/>
    </row>
    <row r="86" s="1" customFormat="1" spans="19:21">
      <c r="S86" s="2" t="s">
        <v>52</v>
      </c>
      <c r="T86" s="6"/>
      <c r="U86" s="2"/>
    </row>
    <row r="87" s="1" customFormat="1" spans="19:21">
      <c r="S87" s="2" t="s">
        <v>53</v>
      </c>
      <c r="T87" s="6"/>
      <c r="U87" s="2"/>
    </row>
    <row r="88" s="1" customFormat="1" spans="19:21">
      <c r="S88" s="2" t="s">
        <v>54</v>
      </c>
      <c r="T88" s="6"/>
      <c r="U88" s="2"/>
    </row>
    <row r="89" s="1" customFormat="1" spans="19:21">
      <c r="S89" s="2" t="s">
        <v>57</v>
      </c>
      <c r="T89" s="6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2" zoomScaleNormal="82" topLeftCell="G11" workbookViewId="0">
      <selection activeCell="S30" sqref="S30"/>
    </sheetView>
  </sheetViews>
  <sheetFormatPr defaultColWidth="9" defaultRowHeight="15"/>
  <cols>
    <col min="1" max="9" width="9" style="1"/>
    <col min="10" max="10" width="7.31428571428571" style="1" customWidth="1"/>
    <col min="11" max="11" width="9.81904761904762" style="1" customWidth="1"/>
    <col min="12" max="12" width="12.1333333333333" style="1" customWidth="1"/>
    <col min="13" max="13" width="11.6095238095238" style="1" customWidth="1"/>
    <col min="14" max="14" width="12.6761904761905" style="1" customWidth="1"/>
    <col min="15" max="15" width="10.5333333333333" style="1" customWidth="1"/>
    <col min="16" max="16" width="12.8571428571429" style="1"/>
    <col min="17" max="18" width="9" style="1"/>
    <col min="19" max="19" width="10.0857142857143" style="1" customWidth="1"/>
    <col min="20" max="20" width="12.6761904761905" style="1" customWidth="1"/>
    <col min="21" max="21" width="11.7904761904762" style="1" customWidth="1"/>
    <col min="22" max="22" width="11.3619047619048" style="1" customWidth="1"/>
    <col min="23" max="23" width="12.6666666666667" style="1" customWidth="1"/>
    <col min="24" max="24" width="11.247619047619" style="1" customWidth="1"/>
    <col min="25" max="25" width="12.3142857142857" style="1" customWidth="1"/>
    <col min="26" max="26" width="11.247619047619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966.37</v>
      </c>
      <c r="M7" s="4">
        <v>1044.84666666667</v>
      </c>
      <c r="N7" s="5">
        <v>907.953333333333</v>
      </c>
      <c r="O7" s="28">
        <f t="shared" ref="O7:O31" si="0">SUM(L7:N7)</f>
        <v>2919.17</v>
      </c>
      <c r="P7" s="28">
        <f t="shared" ref="P7:P31" si="1">AVERAGE(L7:N7)</f>
        <v>973.056666666668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1026.47333333333</v>
      </c>
      <c r="M8" s="4">
        <v>1074.73</v>
      </c>
      <c r="N8" s="5">
        <v>935.74</v>
      </c>
      <c r="O8" s="28">
        <f t="shared" si="0"/>
        <v>3036.94333333333</v>
      </c>
      <c r="P8" s="28">
        <f t="shared" si="1"/>
        <v>1012.31444444444</v>
      </c>
      <c r="S8" s="2" t="s">
        <v>11</v>
      </c>
      <c r="T8" s="14">
        <f t="shared" ref="T8:T12" si="2">O7</f>
        <v>2919.17</v>
      </c>
      <c r="U8" s="14">
        <f t="shared" ref="U8:U12" si="3">O12</f>
        <v>3027.98333333333</v>
      </c>
      <c r="V8" s="14">
        <f t="shared" ref="V8:V12" si="4">O17</f>
        <v>3022.42333333334</v>
      </c>
      <c r="W8" s="14">
        <f t="shared" ref="W8:W12" si="5">O22</f>
        <v>3013.69666666666</v>
      </c>
      <c r="X8" s="14">
        <f t="shared" ref="X8:X12" si="6">O27</f>
        <v>2954.41666666667</v>
      </c>
      <c r="Y8" s="14">
        <f t="shared" ref="Y8:Y12" si="7">SUM(T8:X8)</f>
        <v>14937.69</v>
      </c>
      <c r="Z8" s="14">
        <f t="shared" ref="Z8:Z12" si="8">Y8/15</f>
        <v>995.846</v>
      </c>
    </row>
    <row r="9" s="1" customFormat="1" ht="15.75" spans="11:26">
      <c r="K9" s="2" t="s">
        <v>12</v>
      </c>
      <c r="L9" s="4">
        <v>1044.84666666667</v>
      </c>
      <c r="M9" s="4">
        <v>966.37</v>
      </c>
      <c r="N9" s="5">
        <v>1052.30666666667</v>
      </c>
      <c r="O9" s="28">
        <f t="shared" si="0"/>
        <v>3063.52333333334</v>
      </c>
      <c r="P9" s="28">
        <f t="shared" si="1"/>
        <v>1021.17444444445</v>
      </c>
      <c r="S9" s="2" t="s">
        <v>13</v>
      </c>
      <c r="T9" s="14">
        <f t="shared" si="2"/>
        <v>3036.94333333333</v>
      </c>
      <c r="U9" s="14">
        <f t="shared" si="3"/>
        <v>3048.4</v>
      </c>
      <c r="V9" s="14">
        <f t="shared" si="4"/>
        <v>3059.00666666666</v>
      </c>
      <c r="W9" s="14">
        <f t="shared" si="5"/>
        <v>3038.05333333334</v>
      </c>
      <c r="X9" s="14">
        <f t="shared" si="6"/>
        <v>3043.57666666666</v>
      </c>
      <c r="Y9" s="14">
        <f t="shared" si="7"/>
        <v>15225.98</v>
      </c>
      <c r="Z9" s="14">
        <f t="shared" si="8"/>
        <v>1015.06533333333</v>
      </c>
    </row>
    <row r="10" s="1" customFormat="1" ht="15.75" spans="11:26">
      <c r="K10" s="2" t="s">
        <v>14</v>
      </c>
      <c r="L10" s="4">
        <v>945.533333333333</v>
      </c>
      <c r="M10" s="4">
        <v>1060.52333333333</v>
      </c>
      <c r="N10" s="5">
        <v>1125.16</v>
      </c>
      <c r="O10" s="28">
        <f t="shared" si="0"/>
        <v>3131.21666666666</v>
      </c>
      <c r="P10" s="28">
        <f t="shared" si="1"/>
        <v>1043.73888888889</v>
      </c>
      <c r="S10" s="2" t="s">
        <v>15</v>
      </c>
      <c r="T10" s="14">
        <f t="shared" si="2"/>
        <v>3063.52333333334</v>
      </c>
      <c r="U10" s="14">
        <f t="shared" si="3"/>
        <v>3159.78</v>
      </c>
      <c r="V10" s="14">
        <f t="shared" si="4"/>
        <v>3066.68666666667</v>
      </c>
      <c r="W10" s="14">
        <f t="shared" si="5"/>
        <v>3150.02333333333</v>
      </c>
      <c r="X10" s="14">
        <f t="shared" si="6"/>
        <v>3281.75</v>
      </c>
      <c r="Y10" s="14">
        <f t="shared" si="7"/>
        <v>15721.7633333333</v>
      </c>
      <c r="Z10" s="14">
        <f t="shared" si="8"/>
        <v>1048.11755555556</v>
      </c>
    </row>
    <row r="11" s="1" customFormat="1" ht="15.75" spans="11:26">
      <c r="K11" s="2" t="s">
        <v>16</v>
      </c>
      <c r="L11" s="4">
        <v>907.953333333333</v>
      </c>
      <c r="M11" s="4">
        <v>1052.30666666667</v>
      </c>
      <c r="N11" s="5">
        <v>1116.36</v>
      </c>
      <c r="O11" s="28">
        <f t="shared" si="0"/>
        <v>3076.62</v>
      </c>
      <c r="P11" s="28">
        <f t="shared" si="1"/>
        <v>1025.54</v>
      </c>
      <c r="S11" s="2" t="s">
        <v>17</v>
      </c>
      <c r="T11" s="14">
        <f t="shared" si="2"/>
        <v>3131.21666666666</v>
      </c>
      <c r="U11" s="14">
        <f t="shared" si="3"/>
        <v>3148.13666666667</v>
      </c>
      <c r="V11" s="14">
        <f t="shared" si="4"/>
        <v>8485.94266666667</v>
      </c>
      <c r="W11" s="14">
        <f t="shared" si="5"/>
        <v>3203.79666666666</v>
      </c>
      <c r="X11" s="14">
        <f t="shared" si="6"/>
        <v>3194.09</v>
      </c>
      <c r="Y11" s="14">
        <f t="shared" si="7"/>
        <v>21163.1826666667</v>
      </c>
      <c r="Z11" s="14">
        <f t="shared" si="8"/>
        <v>1410.87884444444</v>
      </c>
    </row>
    <row r="12" s="1" customFormat="1" ht="15.75" spans="11:26">
      <c r="K12" s="2" t="s">
        <v>18</v>
      </c>
      <c r="L12" s="4">
        <v>1006.80333333333</v>
      </c>
      <c r="M12" s="4">
        <v>996.75</v>
      </c>
      <c r="N12" s="5">
        <v>1024.43</v>
      </c>
      <c r="O12" s="28">
        <f t="shared" si="0"/>
        <v>3027.98333333333</v>
      </c>
      <c r="P12" s="28">
        <f t="shared" si="1"/>
        <v>1009.32777777778</v>
      </c>
      <c r="S12" s="2" t="s">
        <v>19</v>
      </c>
      <c r="T12" s="14">
        <f t="shared" si="2"/>
        <v>3076.62</v>
      </c>
      <c r="U12" s="14">
        <f t="shared" si="3"/>
        <v>3123.43666666666</v>
      </c>
      <c r="V12" s="14">
        <f t="shared" si="4"/>
        <v>5941.978</v>
      </c>
      <c r="W12" s="14">
        <f t="shared" si="5"/>
        <v>3066.10666666666</v>
      </c>
      <c r="X12" s="14">
        <f t="shared" si="6"/>
        <v>3171.25666666667</v>
      </c>
      <c r="Y12" s="14">
        <f t="shared" si="7"/>
        <v>18379.398</v>
      </c>
      <c r="Z12" s="14">
        <f t="shared" si="8"/>
        <v>1225.2932</v>
      </c>
    </row>
    <row r="13" s="1" customFormat="1" ht="15.75" spans="11:26">
      <c r="K13" s="2" t="s">
        <v>20</v>
      </c>
      <c r="L13" s="4">
        <v>996.75</v>
      </c>
      <c r="M13" s="4">
        <v>1006.80333333333</v>
      </c>
      <c r="N13" s="5">
        <v>1044.84666666667</v>
      </c>
      <c r="O13" s="28">
        <f t="shared" si="0"/>
        <v>3048.4</v>
      </c>
      <c r="P13" s="28">
        <f t="shared" si="1"/>
        <v>1016.13333333333</v>
      </c>
      <c r="S13" s="2" t="s">
        <v>2</v>
      </c>
      <c r="T13" s="14">
        <f t="shared" ref="T13:Y13" si="9">SUM(T8:T12)</f>
        <v>15227.4733333333</v>
      </c>
      <c r="U13" s="14">
        <f t="shared" si="9"/>
        <v>15507.7366666667</v>
      </c>
      <c r="V13" s="14">
        <f t="shared" si="9"/>
        <v>23576.0373333333</v>
      </c>
      <c r="W13" s="14">
        <f t="shared" si="9"/>
        <v>15471.6766666667</v>
      </c>
      <c r="X13" s="14">
        <f t="shared" si="9"/>
        <v>15645.09</v>
      </c>
      <c r="Y13" s="14">
        <f t="shared" si="9"/>
        <v>85428.014</v>
      </c>
      <c r="Z13" s="14"/>
    </row>
    <row r="14" s="1" customFormat="1" ht="15.75" spans="11:26">
      <c r="K14" s="2" t="s">
        <v>21</v>
      </c>
      <c r="L14" s="4">
        <v>1004.96666666667</v>
      </c>
      <c r="M14" s="4">
        <v>1116.36</v>
      </c>
      <c r="N14" s="5">
        <v>1038.45333333333</v>
      </c>
      <c r="O14" s="28">
        <f t="shared" si="0"/>
        <v>3159.78</v>
      </c>
      <c r="P14" s="28">
        <f t="shared" si="1"/>
        <v>1053.26</v>
      </c>
      <c r="S14" s="2" t="s">
        <v>3</v>
      </c>
      <c r="T14" s="6">
        <f t="shared" ref="T14:X14" si="10">T13/15</f>
        <v>1015.16488888889</v>
      </c>
      <c r="U14" s="6">
        <f t="shared" si="10"/>
        <v>1033.84911111111</v>
      </c>
      <c r="V14" s="6">
        <f t="shared" si="10"/>
        <v>1571.73582222222</v>
      </c>
      <c r="W14" s="6">
        <f t="shared" si="10"/>
        <v>1031.44511111111</v>
      </c>
      <c r="X14" s="6">
        <f t="shared" si="10"/>
        <v>1043.006</v>
      </c>
      <c r="Y14" s="2"/>
      <c r="Z14" s="2"/>
    </row>
    <row r="15" s="1" customFormat="1" ht="15.75" spans="11:16">
      <c r="K15" s="2" t="s">
        <v>22</v>
      </c>
      <c r="L15" s="4">
        <v>1024.43</v>
      </c>
      <c r="M15" s="4">
        <v>1073.77666666667</v>
      </c>
      <c r="N15" s="5">
        <v>1049.93</v>
      </c>
      <c r="O15" s="28">
        <f t="shared" si="0"/>
        <v>3148.13666666667</v>
      </c>
      <c r="P15" s="28">
        <f t="shared" si="1"/>
        <v>1049.37888888889</v>
      </c>
    </row>
    <row r="16" s="1" customFormat="1" ht="15.75" spans="11:16">
      <c r="K16" s="2" t="s">
        <v>23</v>
      </c>
      <c r="L16" s="4">
        <v>1151.43</v>
      </c>
      <c r="M16" s="4">
        <v>1026.47333333333</v>
      </c>
      <c r="N16" s="5">
        <v>945.533333333333</v>
      </c>
      <c r="O16" s="28">
        <f t="shared" si="0"/>
        <v>3123.43666666666</v>
      </c>
      <c r="P16" s="28">
        <f t="shared" si="1"/>
        <v>1041.14555555555</v>
      </c>
    </row>
    <row r="17" s="1" customFormat="1" ht="15.75" spans="11:20">
      <c r="K17" s="2" t="s">
        <v>24</v>
      </c>
      <c r="L17" s="4">
        <v>1049.93</v>
      </c>
      <c r="M17" s="4">
        <v>1004.96666666667</v>
      </c>
      <c r="N17" s="5">
        <v>967.526666666667</v>
      </c>
      <c r="O17" s="28">
        <f t="shared" si="0"/>
        <v>3022.42333333334</v>
      </c>
      <c r="P17" s="28">
        <f t="shared" si="1"/>
        <v>1007.47444444445</v>
      </c>
      <c r="S17" s="9" t="s">
        <v>25</v>
      </c>
      <c r="T17" s="16">
        <f>O32^2/(5*5*3)</f>
        <v>97305941.0131226</v>
      </c>
    </row>
    <row r="18" s="1" customFormat="1" ht="15.75" spans="11:20">
      <c r="K18" s="2" t="s">
        <v>26</v>
      </c>
      <c r="L18" s="4">
        <v>1125.16</v>
      </c>
      <c r="M18" s="4">
        <v>907.953333333333</v>
      </c>
      <c r="N18" s="5">
        <v>1025.89333333333</v>
      </c>
      <c r="O18" s="28">
        <f t="shared" si="0"/>
        <v>3059.00666666666</v>
      </c>
      <c r="P18" s="28">
        <f t="shared" si="1"/>
        <v>1019.66888888889</v>
      </c>
      <c r="S18" s="9" t="s">
        <v>27</v>
      </c>
      <c r="T18" s="10">
        <f>SUMSQ(L7:N31)-T17</f>
        <v>21223360.817036</v>
      </c>
    </row>
    <row r="19" s="1" customFormat="1" ht="15.75" spans="11:16">
      <c r="K19" s="2" t="s">
        <v>28</v>
      </c>
      <c r="L19" s="4">
        <v>967.526666666667</v>
      </c>
      <c r="M19" s="4">
        <v>1024.43</v>
      </c>
      <c r="N19" s="5">
        <v>1074.73</v>
      </c>
      <c r="O19" s="28">
        <f t="shared" si="0"/>
        <v>3066.68666666667</v>
      </c>
      <c r="P19" s="28">
        <f t="shared" si="1"/>
        <v>1022.22888888889</v>
      </c>
    </row>
    <row r="20" s="1" customFormat="1" ht="15.75" spans="11:19">
      <c r="K20" s="2" t="s">
        <v>29</v>
      </c>
      <c r="L20" s="4">
        <v>3730.02466666667</v>
      </c>
      <c r="M20" s="4">
        <v>1025.89333333333</v>
      </c>
      <c r="N20" s="5">
        <v>3730.02466666667</v>
      </c>
      <c r="O20" s="28">
        <f t="shared" si="0"/>
        <v>8485.94266666667</v>
      </c>
      <c r="P20" s="28">
        <f t="shared" si="1"/>
        <v>2828.64755555556</v>
      </c>
      <c r="S20" s="11" t="s">
        <v>30</v>
      </c>
    </row>
    <row r="21" s="1" customFormat="1" ht="15.75" spans="11:26">
      <c r="K21" s="2" t="s">
        <v>31</v>
      </c>
      <c r="L21" s="4">
        <v>1060.52333333333</v>
      </c>
      <c r="M21" s="4">
        <v>3730.02466666667</v>
      </c>
      <c r="N21" s="5">
        <v>1151.43</v>
      </c>
      <c r="O21" s="28">
        <f t="shared" si="0"/>
        <v>5941.978</v>
      </c>
      <c r="P21" s="28">
        <f t="shared" si="1"/>
        <v>1980.65933333333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1047.31333333333</v>
      </c>
      <c r="M22" s="4">
        <v>945.533333333333</v>
      </c>
      <c r="N22" s="5">
        <v>1020.85</v>
      </c>
      <c r="O22" s="28">
        <f t="shared" si="0"/>
        <v>3013.69666666666</v>
      </c>
      <c r="P22" s="28">
        <f t="shared" si="1"/>
        <v>1004.56555555555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1073.77666666667</v>
      </c>
      <c r="M23" s="4">
        <v>967.526666666667</v>
      </c>
      <c r="N23" s="5">
        <v>996.75</v>
      </c>
      <c r="O23" s="28">
        <f t="shared" si="0"/>
        <v>3038.05333333334</v>
      </c>
      <c r="P23" s="28">
        <f t="shared" si="1"/>
        <v>1012.68444444445</v>
      </c>
      <c r="S23" s="2" t="s">
        <v>1</v>
      </c>
      <c r="T23" s="2">
        <f>3-1</f>
        <v>2</v>
      </c>
      <c r="U23" s="23">
        <f>(SUMSQ(L32:N32)/25)-T17</f>
        <v>0</v>
      </c>
      <c r="V23" s="6">
        <f>U23/T23</f>
        <v>0</v>
      </c>
      <c r="W23" s="6">
        <f t="shared" ref="W23:W26" si="11">V23/$V$27</f>
        <v>0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1020.85</v>
      </c>
      <c r="M24" s="4">
        <v>1081.86</v>
      </c>
      <c r="N24" s="5">
        <v>1047.31333333333</v>
      </c>
      <c r="O24" s="28">
        <f t="shared" si="0"/>
        <v>3150.02333333333</v>
      </c>
      <c r="P24" s="28">
        <f t="shared" si="1"/>
        <v>1050.00777777778</v>
      </c>
      <c r="S24" s="2" t="s">
        <v>43</v>
      </c>
      <c r="T24" s="2">
        <f>5-1</f>
        <v>4</v>
      </c>
      <c r="U24" s="23">
        <f>(SUMSQ(T13:X13)/15)-T17</f>
        <v>3516525.45146143</v>
      </c>
      <c r="V24" s="6">
        <f t="shared" ref="V23:V27" si="12">U24/T24</f>
        <v>879131.362865359</v>
      </c>
      <c r="W24" s="6">
        <f t="shared" si="11"/>
        <v>4.37449450566915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1025.89333333333</v>
      </c>
      <c r="M25" s="4">
        <v>1151.43</v>
      </c>
      <c r="N25" s="5">
        <v>1026.47333333333</v>
      </c>
      <c r="O25" s="28">
        <f t="shared" si="0"/>
        <v>3203.79666666666</v>
      </c>
      <c r="P25" s="28">
        <f t="shared" si="1"/>
        <v>1067.93222222222</v>
      </c>
      <c r="S25" s="2" t="s">
        <v>46</v>
      </c>
      <c r="T25" s="2">
        <f>5-1</f>
        <v>4</v>
      </c>
      <c r="U25" s="23">
        <f>(SUMSQ(Y8:Y12)/15)-T17</f>
        <v>1882156.53560732</v>
      </c>
      <c r="V25" s="6">
        <f t="shared" si="12"/>
        <v>470539.133901831</v>
      </c>
      <c r="W25" s="6">
        <f t="shared" si="11"/>
        <v>2.34136892721813</v>
      </c>
      <c r="X25" s="6">
        <v>2.56524050847904</v>
      </c>
      <c r="Y25" s="6">
        <v>3.73741724260353</v>
      </c>
      <c r="Z25" s="2" t="s">
        <v>44</v>
      </c>
    </row>
    <row r="26" s="1" customFormat="1" ht="15.75" spans="11:26">
      <c r="K26" s="2" t="s">
        <v>48</v>
      </c>
      <c r="L26" s="4">
        <v>1038.45333333333</v>
      </c>
      <c r="M26" s="4">
        <v>1020.85</v>
      </c>
      <c r="N26" s="5">
        <v>1006.80333333333</v>
      </c>
      <c r="O26" s="28">
        <f t="shared" si="0"/>
        <v>3066.10666666666</v>
      </c>
      <c r="P26" s="28">
        <f t="shared" si="1"/>
        <v>1022.03555555555</v>
      </c>
      <c r="S26" s="2" t="s">
        <v>49</v>
      </c>
      <c r="T26" s="2">
        <f>(5-1)*(5-1)</f>
        <v>16</v>
      </c>
      <c r="U26" s="23">
        <f>(SUMSQ(T8:X12)/3)-T17-U24-U25</f>
        <v>6178237.31247307</v>
      </c>
      <c r="V26" s="6">
        <f t="shared" si="12"/>
        <v>386139.832029567</v>
      </c>
      <c r="W26" s="6">
        <f t="shared" si="11"/>
        <v>1.92140406426616</v>
      </c>
      <c r="X26" s="6">
        <v>1.85916701285117</v>
      </c>
      <c r="Y26" s="6">
        <v>2.39851571226643</v>
      </c>
      <c r="Z26" s="2" t="s">
        <v>47</v>
      </c>
    </row>
    <row r="27" s="1" customFormat="1" ht="15.75" spans="11:26">
      <c r="K27" s="2" t="s">
        <v>50</v>
      </c>
      <c r="L27" s="4">
        <v>1052.30666666667</v>
      </c>
      <c r="M27" s="4">
        <v>935.74</v>
      </c>
      <c r="N27" s="5">
        <v>966.37</v>
      </c>
      <c r="O27" s="28">
        <f t="shared" si="0"/>
        <v>2954.41666666667</v>
      </c>
      <c r="P27" s="28">
        <f t="shared" si="1"/>
        <v>984.805555555557</v>
      </c>
      <c r="S27" s="2" t="s">
        <v>51</v>
      </c>
      <c r="T27" s="2">
        <f>((5*5)-1)*(3-1)</f>
        <v>48</v>
      </c>
      <c r="U27" s="23">
        <f>T18-U23-U24-U25-U26</f>
        <v>9646441.51749422</v>
      </c>
      <c r="V27" s="6">
        <f t="shared" si="12"/>
        <v>200967.531614463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935.74</v>
      </c>
      <c r="M28" s="4">
        <v>1047.31333333333</v>
      </c>
      <c r="N28" s="5">
        <v>1060.52333333333</v>
      </c>
      <c r="O28" s="28">
        <f t="shared" si="0"/>
        <v>3043.57666666666</v>
      </c>
      <c r="P28" s="28">
        <f t="shared" si="1"/>
        <v>1014.52555555555</v>
      </c>
      <c r="S28" s="2" t="s">
        <v>2</v>
      </c>
      <c r="T28" s="2">
        <f>(5*5*3)-1</f>
        <v>74</v>
      </c>
      <c r="U28" s="23">
        <f>T18</f>
        <v>21223360.817036</v>
      </c>
      <c r="V28" s="6"/>
      <c r="W28" s="6"/>
      <c r="X28" s="6"/>
      <c r="Y28" s="6"/>
      <c r="Z28" s="20"/>
    </row>
    <row r="29" s="1" customFormat="1" ht="15.75" spans="11:16">
      <c r="K29" s="2" t="s">
        <v>53</v>
      </c>
      <c r="L29" s="4">
        <v>1074.73</v>
      </c>
      <c r="M29" s="4">
        <v>1125.16</v>
      </c>
      <c r="N29" s="5">
        <v>1081.86</v>
      </c>
      <c r="O29" s="28">
        <f t="shared" si="0"/>
        <v>3281.75</v>
      </c>
      <c r="P29" s="28">
        <f t="shared" si="1"/>
        <v>1093.91666666667</v>
      </c>
    </row>
    <row r="30" s="1" customFormat="1" ht="15.75" spans="11:27">
      <c r="K30" s="2" t="s">
        <v>54</v>
      </c>
      <c r="L30" s="4">
        <v>1081.86</v>
      </c>
      <c r="M30" s="4">
        <v>1038.45333333333</v>
      </c>
      <c r="N30" s="5">
        <v>1073.77666666667</v>
      </c>
      <c r="O30" s="28">
        <f t="shared" si="0"/>
        <v>3194.09</v>
      </c>
      <c r="P30" s="28">
        <f t="shared" si="1"/>
        <v>1064.69666666667</v>
      </c>
      <c r="Y30" s="11" t="s">
        <v>55</v>
      </c>
      <c r="Z30" s="13">
        <f>(SQRT(V27)/P32)*100</f>
        <v>39.3571735983329</v>
      </c>
      <c r="AA30" s="1" t="s">
        <v>56</v>
      </c>
    </row>
    <row r="31" s="1" customFormat="1" ht="15.75" spans="11:19">
      <c r="K31" s="2" t="s">
        <v>57</v>
      </c>
      <c r="L31" s="4">
        <v>1116.36</v>
      </c>
      <c r="M31" s="4">
        <v>1049.93</v>
      </c>
      <c r="N31" s="5">
        <v>1004.96666666667</v>
      </c>
      <c r="O31" s="28">
        <f t="shared" si="0"/>
        <v>3171.25666666667</v>
      </c>
      <c r="P31" s="28">
        <f t="shared" si="1"/>
        <v>1057.08555555556</v>
      </c>
      <c r="S31" s="9" t="s">
        <v>58</v>
      </c>
    </row>
    <row r="32" s="1" customFormat="1" spans="11:20">
      <c r="K32" s="2" t="s">
        <v>2</v>
      </c>
      <c r="L32" s="14">
        <f t="shared" ref="L32:O32" si="13">SUM(L7:L31)</f>
        <v>28476.0046666667</v>
      </c>
      <c r="M32" s="14">
        <f t="shared" si="13"/>
        <v>28476.0046666667</v>
      </c>
      <c r="N32" s="14">
        <f t="shared" si="13"/>
        <v>28476.0046666667</v>
      </c>
      <c r="O32" s="14">
        <f t="shared" si="13"/>
        <v>85428.014</v>
      </c>
      <c r="P32" s="29">
        <f>AVERAGE(P7:P31)</f>
        <v>1139.04018666667</v>
      </c>
      <c r="S32" s="9" t="s">
        <v>59</v>
      </c>
      <c r="T32" s="13">
        <f>SQRT(V27/15)</f>
        <v>115.749019179275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329.074461526679</v>
      </c>
      <c r="U35" s="13">
        <f t="shared" si="14"/>
        <v>346.205316365212</v>
      </c>
      <c r="V35" s="13">
        <f t="shared" si="14"/>
        <v>357.317222206422</v>
      </c>
      <c r="W35" s="13">
        <f t="shared" si="14"/>
        <v>365.419653548971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2">
      <c r="S39" s="2" t="s">
        <v>6</v>
      </c>
      <c r="T39" s="6"/>
      <c r="U39" s="2"/>
      <c r="V39" s="15"/>
    </row>
    <row r="40" s="1" customFormat="1" spans="19:22">
      <c r="S40" s="2" t="s">
        <v>7</v>
      </c>
      <c r="T40" s="6"/>
      <c r="U40" s="2"/>
      <c r="V40" s="15"/>
    </row>
    <row r="41" s="1" customFormat="1" spans="19:21">
      <c r="S41" s="2" t="s">
        <v>8</v>
      </c>
      <c r="T41" s="6"/>
      <c r="U41" s="2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115.749019179275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329.074461526679</v>
      </c>
      <c r="U49" s="13">
        <f t="shared" si="15"/>
        <v>346.205316365212</v>
      </c>
      <c r="V49" s="13">
        <f t="shared" si="15"/>
        <v>357.317222206422</v>
      </c>
      <c r="W49" s="13">
        <f t="shared" si="15"/>
        <v>365.419653548971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258.822675213786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735.832865632794</v>
      </c>
      <c r="U62" s="19">
        <f t="shared" si="16"/>
        <v>774.138621564434</v>
      </c>
      <c r="V62" s="19">
        <f t="shared" si="16"/>
        <v>798.985598384957</v>
      </c>
      <c r="W62" s="19">
        <f t="shared" si="16"/>
        <v>817.103185649922</v>
      </c>
      <c r="X62" s="19">
        <f t="shared" si="16"/>
        <v>831.079610111467</v>
      </c>
      <c r="Y62" s="19">
        <f t="shared" si="16"/>
        <v>841.950162470446</v>
      </c>
      <c r="Z62" s="19">
        <f t="shared" si="16"/>
        <v>851.008956102928</v>
      </c>
      <c r="AA62" s="19">
        <f t="shared" si="16"/>
        <v>858.773636359342</v>
      </c>
      <c r="AB62" s="19">
        <f t="shared" si="16"/>
        <v>864.985380564473</v>
      </c>
      <c r="AC62" s="19">
        <f t="shared" si="16"/>
        <v>870.420656743962</v>
      </c>
      <c r="AD62" s="19">
        <f t="shared" si="16"/>
        <v>875.338287573024</v>
      </c>
      <c r="AE62" s="19">
        <f t="shared" si="16"/>
        <v>879.479450376445</v>
      </c>
      <c r="AF62" s="19">
        <f t="shared" si="16"/>
        <v>883.102967829438</v>
      </c>
      <c r="AG62" s="19">
        <f t="shared" si="16"/>
        <v>886.208839932003</v>
      </c>
      <c r="AH62" s="19">
        <f t="shared" si="16"/>
        <v>889.055889359355</v>
      </c>
      <c r="AI62" s="19">
        <f t="shared" si="16"/>
        <v>891.644116111493</v>
      </c>
      <c r="AJ62" s="19">
        <f t="shared" si="16"/>
        <v>893.714697513203</v>
      </c>
      <c r="AK62" s="19">
        <f t="shared" si="16"/>
        <v>895.785278914913</v>
      </c>
      <c r="AL62" s="19">
        <f t="shared" si="16"/>
        <v>897.59703764141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2">
      <c r="S66" s="2" t="s">
        <v>10</v>
      </c>
      <c r="T66" s="22"/>
      <c r="U66" s="2"/>
      <c r="V66" s="15"/>
    </row>
    <row r="67" s="1" customFormat="1" spans="19:21">
      <c r="S67" s="2" t="s">
        <v>12</v>
      </c>
      <c r="T67" s="22"/>
      <c r="U67" s="2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1">
      <c r="S71" s="2" t="s">
        <v>20</v>
      </c>
      <c r="T71" s="22"/>
      <c r="U71" s="2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1">
      <c r="S76" s="2" t="s">
        <v>26</v>
      </c>
      <c r="T76" s="22"/>
      <c r="U76" s="2"/>
    </row>
    <row r="77" s="1" customFormat="1" spans="19:21">
      <c r="S77" s="2" t="s">
        <v>28</v>
      </c>
      <c r="T77" s="22"/>
      <c r="U77" s="2"/>
    </row>
    <row r="78" s="1" customFormat="1" spans="19:22">
      <c r="S78" s="2" t="s">
        <v>29</v>
      </c>
      <c r="T78" s="22"/>
      <c r="U78" s="2"/>
      <c r="V78" s="19"/>
    </row>
    <row r="79" s="1" customFormat="1" spans="19:21">
      <c r="S79" s="2" t="s">
        <v>31</v>
      </c>
      <c r="T79" s="22"/>
      <c r="U79" s="2"/>
    </row>
    <row r="80" s="1" customFormat="1" spans="19:21">
      <c r="S80" s="2" t="s">
        <v>39</v>
      </c>
      <c r="T80" s="22"/>
      <c r="U80" s="2"/>
    </row>
    <row r="81" s="1" customFormat="1" spans="19:22">
      <c r="S81" s="2" t="s">
        <v>40</v>
      </c>
      <c r="T81" s="22"/>
      <c r="U81" s="2"/>
      <c r="V81" s="15"/>
    </row>
    <row r="82" s="1" customFormat="1" spans="19:21">
      <c r="S82" s="2" t="s">
        <v>42</v>
      </c>
      <c r="T82" s="22"/>
      <c r="U82" s="2"/>
    </row>
    <row r="83" s="1" customFormat="1" spans="19:21">
      <c r="S83" s="2" t="s">
        <v>45</v>
      </c>
      <c r="T83" s="22"/>
      <c r="U83" s="2"/>
    </row>
    <row r="84" s="1" customFormat="1" spans="19:22">
      <c r="S84" s="2" t="s">
        <v>48</v>
      </c>
      <c r="T84" s="22"/>
      <c r="U84" s="2"/>
      <c r="V84" s="13"/>
    </row>
    <row r="85" s="1" customFormat="1" spans="19:21">
      <c r="S85" s="2" t="s">
        <v>50</v>
      </c>
      <c r="T85" s="22"/>
      <c r="U85" s="2"/>
    </row>
    <row r="86" s="1" customFormat="1" spans="19:21">
      <c r="S86" s="2" t="s">
        <v>52</v>
      </c>
      <c r="T86" s="22"/>
      <c r="U86" s="2"/>
    </row>
    <row r="87" s="1" customFormat="1" spans="19:22">
      <c r="S87" s="2" t="s">
        <v>53</v>
      </c>
      <c r="T87" s="22"/>
      <c r="U87" s="2"/>
      <c r="V87" s="21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F5" workbookViewId="0">
      <selection activeCell="P25" sqref="P25"/>
    </sheetView>
  </sheetViews>
  <sheetFormatPr defaultColWidth="9" defaultRowHeight="15"/>
  <cols>
    <col min="1" max="4" width="9" style="1"/>
    <col min="5" max="5" width="9.14285714285714" style="1"/>
    <col min="6" max="6" width="9" style="1"/>
    <col min="7" max="7" width="9.14285714285714" style="1"/>
    <col min="8" max="10" width="9" style="1"/>
    <col min="11" max="11" width="9.63809523809524" style="1" customWidth="1"/>
    <col min="12" max="12" width="10" style="1" customWidth="1"/>
    <col min="13" max="14" width="11.4285714285714" style="1" customWidth="1"/>
    <col min="15" max="15" width="11.6095238095238" style="1" customWidth="1"/>
    <col min="16" max="16" width="12.8571428571429" style="1"/>
    <col min="17" max="18" width="9" style="1"/>
    <col min="19" max="19" width="10.0857142857143" style="1" customWidth="1"/>
    <col min="20" max="20" width="11.9619047619048" style="1" customWidth="1"/>
    <col min="21" max="21" width="12.3238095238095" style="1" customWidth="1"/>
    <col min="22" max="22" width="13.2095238095238" style="1" customWidth="1"/>
    <col min="23" max="23" width="9.80952380952381" style="1" customWidth="1"/>
    <col min="24" max="24" width="11.4285714285714" style="1" customWidth="1"/>
    <col min="25" max="25" width="11.952380952381" style="1" customWidth="1"/>
    <col min="26" max="26" width="12.6761904761905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1363.15333333333</v>
      </c>
      <c r="M7" s="4">
        <v>1543.78</v>
      </c>
      <c r="N7" s="5">
        <v>1420.32</v>
      </c>
      <c r="O7" s="3">
        <f t="shared" ref="O7:O31" si="0">SUM(L7:N7)</f>
        <v>4327.25333333333</v>
      </c>
      <c r="P7" s="3">
        <f t="shared" ref="P7:P31" si="1">AVERAGE(L7:N7)</f>
        <v>1442.41777777778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1420.32</v>
      </c>
      <c r="M8" s="4">
        <v>1578.23</v>
      </c>
      <c r="N8" s="5">
        <v>1442.72333333333</v>
      </c>
      <c r="O8" s="3">
        <f t="shared" si="0"/>
        <v>4441.27333333333</v>
      </c>
      <c r="P8" s="3">
        <f t="shared" si="1"/>
        <v>1480.42444444444</v>
      </c>
      <c r="S8" s="2" t="s">
        <v>11</v>
      </c>
      <c r="T8" s="6">
        <f t="shared" ref="T8:T12" si="2">O7</f>
        <v>4327.25333333333</v>
      </c>
      <c r="U8" s="6">
        <f t="shared" ref="U8:U12" si="3">O12</f>
        <v>4432.50666666667</v>
      </c>
      <c r="V8" s="6">
        <f t="shared" ref="V8:V12" si="4">O17</f>
        <v>4386.17666666667</v>
      </c>
      <c r="W8" s="6">
        <f t="shared" ref="W8:W12" si="5">O22</f>
        <v>4357.96666666666</v>
      </c>
      <c r="X8" s="6">
        <f t="shared" ref="X8:X12" si="6">O27</f>
        <v>4332.41666666667</v>
      </c>
      <c r="Y8" s="6">
        <f t="shared" ref="Y8:Y12" si="7">SUM(T8:X8)</f>
        <v>21836.32</v>
      </c>
      <c r="Z8" s="6">
        <f t="shared" ref="Z8:Z12" si="8">Y8/15</f>
        <v>1455.75466666667</v>
      </c>
    </row>
    <row r="9" s="1" customFormat="1" ht="15.75" spans="11:26">
      <c r="K9" s="2" t="s">
        <v>12</v>
      </c>
      <c r="L9" s="4">
        <v>1451.13666666667</v>
      </c>
      <c r="M9" s="4">
        <v>1497.23666666667</v>
      </c>
      <c r="N9" s="5">
        <v>1577.43</v>
      </c>
      <c r="O9" s="3">
        <f t="shared" si="0"/>
        <v>4525.80333333334</v>
      </c>
      <c r="P9" s="3">
        <f t="shared" si="1"/>
        <v>1508.60111111111</v>
      </c>
      <c r="S9" s="2" t="s">
        <v>13</v>
      </c>
      <c r="T9" s="6">
        <f t="shared" si="2"/>
        <v>4441.27333333333</v>
      </c>
      <c r="U9" s="6">
        <f t="shared" si="3"/>
        <v>4510.66333333334</v>
      </c>
      <c r="V9" s="6">
        <f t="shared" si="4"/>
        <v>4523.65666666667</v>
      </c>
      <c r="W9" s="6">
        <f t="shared" si="5"/>
        <v>4464.87333333333</v>
      </c>
      <c r="X9" s="6">
        <f t="shared" si="6"/>
        <v>4478.58333333334</v>
      </c>
      <c r="Y9" s="6">
        <f t="shared" si="7"/>
        <v>22419.05</v>
      </c>
      <c r="Z9" s="6">
        <f t="shared" si="8"/>
        <v>1494.60333333333</v>
      </c>
    </row>
    <row r="10" s="1" customFormat="1" ht="15.75" spans="11:26">
      <c r="K10" s="2" t="s">
        <v>14</v>
      </c>
      <c r="L10" s="4">
        <v>1597.23</v>
      </c>
      <c r="M10" s="4">
        <v>1490.04666666667</v>
      </c>
      <c r="N10" s="5">
        <v>1477.42</v>
      </c>
      <c r="O10" s="3">
        <f t="shared" si="0"/>
        <v>4564.69666666667</v>
      </c>
      <c r="P10" s="3">
        <f t="shared" si="1"/>
        <v>1521.56555555556</v>
      </c>
      <c r="S10" s="2" t="s">
        <v>15</v>
      </c>
      <c r="T10" s="6">
        <f t="shared" si="2"/>
        <v>4525.80333333334</v>
      </c>
      <c r="U10" s="6">
        <f t="shared" si="3"/>
        <v>4601.47</v>
      </c>
      <c r="V10" s="6">
        <f t="shared" si="4"/>
        <v>4533.67666666667</v>
      </c>
      <c r="W10" s="6">
        <f t="shared" si="5"/>
        <v>4575.24</v>
      </c>
      <c r="X10" s="6">
        <f t="shared" si="6"/>
        <v>4849.81333333334</v>
      </c>
      <c r="Y10" s="6">
        <f t="shared" si="7"/>
        <v>23086.0033333333</v>
      </c>
      <c r="Z10" s="6">
        <f t="shared" si="8"/>
        <v>1539.06688888889</v>
      </c>
    </row>
    <row r="11" s="1" customFormat="1" ht="15.75" spans="11:26">
      <c r="K11" s="2" t="s">
        <v>16</v>
      </c>
      <c r="L11" s="4">
        <v>1577.43</v>
      </c>
      <c r="M11" s="4">
        <v>1507.09</v>
      </c>
      <c r="N11" s="5">
        <v>1451.13666666667</v>
      </c>
      <c r="O11" s="3">
        <f t="shared" si="0"/>
        <v>4535.65666666667</v>
      </c>
      <c r="P11" s="3">
        <f t="shared" si="1"/>
        <v>1511.88555555556</v>
      </c>
      <c r="S11" s="2" t="s">
        <v>17</v>
      </c>
      <c r="T11" s="6">
        <f t="shared" si="2"/>
        <v>4564.69666666667</v>
      </c>
      <c r="U11" s="6">
        <f t="shared" si="3"/>
        <v>4570.31666666667</v>
      </c>
      <c r="V11" s="6">
        <f t="shared" si="4"/>
        <v>10452.2166666667</v>
      </c>
      <c r="W11" s="6">
        <f t="shared" si="5"/>
        <v>4704.41666666667</v>
      </c>
      <c r="X11" s="6">
        <f t="shared" si="6"/>
        <v>4676.09666666666</v>
      </c>
      <c r="Y11" s="6">
        <f t="shared" si="7"/>
        <v>28967.7433333333</v>
      </c>
      <c r="Z11" s="6">
        <f t="shared" si="8"/>
        <v>1931.18288888889</v>
      </c>
    </row>
    <row r="12" s="1" customFormat="1" ht="15.75" spans="11:26">
      <c r="K12" s="2" t="s">
        <v>18</v>
      </c>
      <c r="L12" s="4">
        <v>1545.73666666667</v>
      </c>
      <c r="M12" s="4">
        <v>1381.51</v>
      </c>
      <c r="N12" s="5">
        <v>1505.26</v>
      </c>
      <c r="O12" s="3">
        <f t="shared" si="0"/>
        <v>4432.50666666667</v>
      </c>
      <c r="P12" s="3">
        <f t="shared" si="1"/>
        <v>1477.50222222222</v>
      </c>
      <c r="S12" s="2" t="s">
        <v>19</v>
      </c>
      <c r="T12" s="6">
        <f t="shared" si="2"/>
        <v>4535.65666666667</v>
      </c>
      <c r="U12" s="6">
        <f t="shared" si="3"/>
        <v>4546.89</v>
      </c>
      <c r="V12" s="6">
        <f t="shared" si="4"/>
        <v>7416.72666666667</v>
      </c>
      <c r="W12" s="6">
        <f t="shared" si="5"/>
        <v>4528.81666666667</v>
      </c>
      <c r="X12" s="6">
        <f t="shared" si="6"/>
        <v>4607.85</v>
      </c>
      <c r="Y12" s="6">
        <f t="shared" si="7"/>
        <v>25635.94</v>
      </c>
      <c r="Z12" s="6">
        <f t="shared" si="8"/>
        <v>1709.06266666667</v>
      </c>
    </row>
    <row r="13" s="1" customFormat="1" ht="15.75" spans="11:26">
      <c r="K13" s="2" t="s">
        <v>20</v>
      </c>
      <c r="L13" s="4">
        <v>1382.29666666667</v>
      </c>
      <c r="M13" s="4">
        <v>1582.63</v>
      </c>
      <c r="N13" s="5">
        <v>1545.73666666667</v>
      </c>
      <c r="O13" s="3">
        <f t="shared" si="0"/>
        <v>4510.66333333334</v>
      </c>
      <c r="P13" s="3">
        <f t="shared" si="1"/>
        <v>1503.55444444445</v>
      </c>
      <c r="S13" s="2" t="s">
        <v>2</v>
      </c>
      <c r="T13" s="6">
        <f t="shared" ref="T13:Y13" si="9">SUM(T8:T12)</f>
        <v>22394.6833333333</v>
      </c>
      <c r="U13" s="6">
        <f t="shared" si="9"/>
        <v>22661.8466666667</v>
      </c>
      <c r="V13" s="6">
        <f t="shared" si="9"/>
        <v>31312.4533333333</v>
      </c>
      <c r="W13" s="6">
        <f t="shared" si="9"/>
        <v>22631.3133333333</v>
      </c>
      <c r="X13" s="6">
        <f t="shared" si="9"/>
        <v>22944.76</v>
      </c>
      <c r="Y13" s="6">
        <f t="shared" si="9"/>
        <v>121945.056666667</v>
      </c>
      <c r="Z13" s="6"/>
    </row>
    <row r="14" s="1" customFormat="1" ht="15.75" spans="11:26">
      <c r="K14" s="2" t="s">
        <v>21</v>
      </c>
      <c r="L14" s="4">
        <v>1514.92666666667</v>
      </c>
      <c r="M14" s="4">
        <v>1565.59</v>
      </c>
      <c r="N14" s="5">
        <v>1520.95333333333</v>
      </c>
      <c r="O14" s="3">
        <f t="shared" si="0"/>
        <v>4601.47</v>
      </c>
      <c r="P14" s="3">
        <f t="shared" si="1"/>
        <v>1533.82333333333</v>
      </c>
      <c r="S14" s="2" t="s">
        <v>3</v>
      </c>
      <c r="T14" s="6">
        <f t="shared" ref="T14:X14" si="10">T13/15</f>
        <v>1492.97888888889</v>
      </c>
      <c r="U14" s="6">
        <f t="shared" si="10"/>
        <v>1510.78977777778</v>
      </c>
      <c r="V14" s="6">
        <f t="shared" si="10"/>
        <v>2087.49688888889</v>
      </c>
      <c r="W14" s="6">
        <f t="shared" si="10"/>
        <v>1508.75422222222</v>
      </c>
      <c r="X14" s="6">
        <f t="shared" si="10"/>
        <v>1529.65066666667</v>
      </c>
      <c r="Y14" s="6"/>
      <c r="Z14" s="6"/>
    </row>
    <row r="15" s="1" customFormat="1" ht="15.75" spans="11:16">
      <c r="K15" s="2" t="s">
        <v>22</v>
      </c>
      <c r="L15" s="4">
        <v>1486</v>
      </c>
      <c r="M15" s="4">
        <v>1487.08666666667</v>
      </c>
      <c r="N15" s="5">
        <v>1597.23</v>
      </c>
      <c r="O15" s="3">
        <f t="shared" si="0"/>
        <v>4570.31666666667</v>
      </c>
      <c r="P15" s="3">
        <f t="shared" si="1"/>
        <v>1523.43888888889</v>
      </c>
    </row>
    <row r="16" s="1" customFormat="1" ht="15.75" spans="11:16">
      <c r="K16" s="2" t="s">
        <v>23</v>
      </c>
      <c r="L16" s="4">
        <v>1414.52666666667</v>
      </c>
      <c r="M16" s="4">
        <v>1500.53333333333</v>
      </c>
      <c r="N16" s="5">
        <v>1631.83</v>
      </c>
      <c r="O16" s="3">
        <f t="shared" si="0"/>
        <v>4546.89</v>
      </c>
      <c r="P16" s="3">
        <f t="shared" si="1"/>
        <v>1515.63</v>
      </c>
    </row>
    <row r="17" s="1" customFormat="1" ht="15.75" spans="11:20">
      <c r="K17" s="2" t="s">
        <v>24</v>
      </c>
      <c r="L17" s="4">
        <v>1421.23333333333</v>
      </c>
      <c r="M17" s="4">
        <v>1450.01666666667</v>
      </c>
      <c r="N17" s="5">
        <v>1514.92666666667</v>
      </c>
      <c r="O17" s="3">
        <f t="shared" si="0"/>
        <v>4386.17666666667</v>
      </c>
      <c r="P17" s="3">
        <f t="shared" si="1"/>
        <v>1462.05888888889</v>
      </c>
      <c r="S17" s="9" t="s">
        <v>25</v>
      </c>
      <c r="T17" s="10">
        <f>O32^2/(5*5*3)</f>
        <v>198274624.605821</v>
      </c>
    </row>
    <row r="18" s="1" customFormat="1" ht="15.75" spans="11:20">
      <c r="K18" s="2" t="s">
        <v>26</v>
      </c>
      <c r="L18" s="4">
        <v>1522.70666666667</v>
      </c>
      <c r="M18" s="4">
        <v>1433.26666666667</v>
      </c>
      <c r="N18" s="5">
        <v>1567.68333333333</v>
      </c>
      <c r="O18" s="3">
        <f t="shared" si="0"/>
        <v>4523.65666666667</v>
      </c>
      <c r="P18" s="3">
        <f t="shared" si="1"/>
        <v>1507.88555555556</v>
      </c>
      <c r="S18" s="9" t="s">
        <v>27</v>
      </c>
      <c r="T18" s="10">
        <f>SUMSQ(L7:N31)-T17</f>
        <v>25745364.6114126</v>
      </c>
    </row>
    <row r="19" s="1" customFormat="1" ht="15.75" spans="11:16">
      <c r="K19" s="2" t="s">
        <v>28</v>
      </c>
      <c r="L19" s="4">
        <v>1356.42</v>
      </c>
      <c r="M19" s="4">
        <v>1591.45</v>
      </c>
      <c r="N19" s="5">
        <v>1585.80666666667</v>
      </c>
      <c r="O19" s="3">
        <f t="shared" si="0"/>
        <v>4533.67666666667</v>
      </c>
      <c r="P19" s="3">
        <f t="shared" si="1"/>
        <v>1511.22555555556</v>
      </c>
    </row>
    <row r="20" s="1" customFormat="1" ht="15.75" spans="11:19">
      <c r="K20" s="2" t="s">
        <v>29</v>
      </c>
      <c r="L20" s="4">
        <v>1477.42</v>
      </c>
      <c r="M20" s="4">
        <v>4549.33</v>
      </c>
      <c r="N20" s="5">
        <v>4425.46666666667</v>
      </c>
      <c r="O20" s="3">
        <f t="shared" si="0"/>
        <v>10452.2166666667</v>
      </c>
      <c r="P20" s="3">
        <f t="shared" si="1"/>
        <v>3484.07222222222</v>
      </c>
      <c r="S20" s="11" t="s">
        <v>30</v>
      </c>
    </row>
    <row r="21" s="1" customFormat="1" ht="15.75" spans="11:26">
      <c r="K21" s="2" t="s">
        <v>31</v>
      </c>
      <c r="L21" s="4">
        <v>4425.46666666667</v>
      </c>
      <c r="M21" s="4">
        <v>1608.96333333333</v>
      </c>
      <c r="N21" s="5">
        <v>1382.29666666667</v>
      </c>
      <c r="O21" s="3">
        <f t="shared" si="0"/>
        <v>7416.72666666667</v>
      </c>
      <c r="P21" s="3">
        <f t="shared" si="1"/>
        <v>2472.24222222222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1567.68333333333</v>
      </c>
      <c r="M22" s="4">
        <v>1433.86333333333</v>
      </c>
      <c r="N22" s="5">
        <v>1356.42</v>
      </c>
      <c r="O22" s="3">
        <f t="shared" si="0"/>
        <v>4357.96666666666</v>
      </c>
      <c r="P22" s="3">
        <f t="shared" si="1"/>
        <v>1452.65555555555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1519.89666666667</v>
      </c>
      <c r="M23" s="4">
        <v>1581.82333333333</v>
      </c>
      <c r="N23" s="5">
        <v>1363.15333333333</v>
      </c>
      <c r="O23" s="3">
        <f t="shared" si="0"/>
        <v>4464.87333333333</v>
      </c>
      <c r="P23" s="3">
        <f t="shared" si="1"/>
        <v>1488.29111111111</v>
      </c>
      <c r="S23" s="2" t="s">
        <v>1</v>
      </c>
      <c r="T23" s="2">
        <f>3-1</f>
        <v>2</v>
      </c>
      <c r="U23" s="8">
        <f>(SUMSQ(L32:N32)/25)-T17</f>
        <v>374.944690018892</v>
      </c>
      <c r="V23" s="8">
        <f t="shared" ref="V23:V27" si="11">U23/T23</f>
        <v>187.472345009446</v>
      </c>
      <c r="W23" s="6">
        <f>V23/$V$27</f>
        <v>0.000739055132839073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1505.26</v>
      </c>
      <c r="M24" s="4">
        <v>1583.98</v>
      </c>
      <c r="N24" s="5">
        <v>1486</v>
      </c>
      <c r="O24" s="3">
        <f t="shared" si="0"/>
        <v>4575.24</v>
      </c>
      <c r="P24" s="3">
        <f t="shared" si="1"/>
        <v>1525.08</v>
      </c>
      <c r="S24" s="2" t="s">
        <v>43</v>
      </c>
      <c r="T24" s="2">
        <f>5-1</f>
        <v>4</v>
      </c>
      <c r="U24" s="8">
        <f>(SUMSQ(T13:X13)/15)-T17</f>
        <v>4004657.01718453</v>
      </c>
      <c r="V24" s="8">
        <f t="shared" si="11"/>
        <v>1001164.25429613</v>
      </c>
      <c r="W24" s="6">
        <f t="shared" ref="W23:W26" si="12">V24/$V$27</f>
        <v>3.94679855802346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1582.83</v>
      </c>
      <c r="M25" s="4">
        <v>1538.75666666667</v>
      </c>
      <c r="N25" s="5">
        <v>1582.83</v>
      </c>
      <c r="O25" s="3">
        <f t="shared" si="0"/>
        <v>4704.41666666667</v>
      </c>
      <c r="P25" s="3">
        <f t="shared" si="1"/>
        <v>1568.13888888889</v>
      </c>
      <c r="S25" s="2" t="s">
        <v>46</v>
      </c>
      <c r="T25" s="2">
        <f>5-1</f>
        <v>4</v>
      </c>
      <c r="U25" s="8">
        <f>(SUMSQ(Y8:Y12)/15)-T17</f>
        <v>2307628.55824971</v>
      </c>
      <c r="V25" s="8">
        <f t="shared" si="11"/>
        <v>576907.139562428</v>
      </c>
      <c r="W25" s="6">
        <f t="shared" si="12"/>
        <v>2.2742884164789</v>
      </c>
      <c r="X25" s="6">
        <v>2.56524050847904</v>
      </c>
      <c r="Y25" s="6">
        <v>3.73741724260353</v>
      </c>
      <c r="Z25" s="2" t="s">
        <v>44</v>
      </c>
    </row>
    <row r="26" s="1" customFormat="1" ht="15.75" spans="11:26">
      <c r="K26" s="2" t="s">
        <v>48</v>
      </c>
      <c r="L26" s="4">
        <v>1743.50666666667</v>
      </c>
      <c r="M26" s="4">
        <v>1364.07666666667</v>
      </c>
      <c r="N26" s="5">
        <v>1421.23333333333</v>
      </c>
      <c r="O26" s="3">
        <f t="shared" si="0"/>
        <v>4528.81666666667</v>
      </c>
      <c r="P26" s="3">
        <f t="shared" si="1"/>
        <v>1509.60555555556</v>
      </c>
      <c r="S26" s="2" t="s">
        <v>49</v>
      </c>
      <c r="T26" s="2">
        <f>(5-1)*(5-1)</f>
        <v>16</v>
      </c>
      <c r="U26" s="8">
        <f>(SUMSQ(T8:X12)/3)-T17-U24-U25</f>
        <v>7256788.97940069</v>
      </c>
      <c r="V26" s="8">
        <f t="shared" si="11"/>
        <v>453549.311212543</v>
      </c>
      <c r="W26" s="6">
        <f t="shared" si="12"/>
        <v>1.78798609699136</v>
      </c>
      <c r="X26" s="6">
        <v>1.85916701285117</v>
      </c>
      <c r="Y26" s="6">
        <v>2.39851571226643</v>
      </c>
      <c r="Z26" s="2" t="s">
        <v>44</v>
      </c>
    </row>
    <row r="27" s="1" customFormat="1" ht="15.75" spans="11:26">
      <c r="K27" s="2" t="s">
        <v>50</v>
      </c>
      <c r="L27" s="4">
        <v>1442.72333333333</v>
      </c>
      <c r="M27" s="4">
        <v>1369.79666666667</v>
      </c>
      <c r="N27" s="5">
        <v>1519.89666666667</v>
      </c>
      <c r="O27" s="3">
        <f t="shared" si="0"/>
        <v>4332.41666666667</v>
      </c>
      <c r="P27" s="3">
        <f t="shared" si="1"/>
        <v>1444.13888888889</v>
      </c>
      <c r="S27" s="2" t="s">
        <v>51</v>
      </c>
      <c r="T27" s="2">
        <f>((5*5)-1)*(3-1)</f>
        <v>48</v>
      </c>
      <c r="U27" s="8">
        <f>T18-U23-U24-U25-U26</f>
        <v>12175915.1118877</v>
      </c>
      <c r="V27" s="8">
        <f t="shared" si="11"/>
        <v>253664.898164326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1585.80666666667</v>
      </c>
      <c r="M28" s="4">
        <v>1478.25</v>
      </c>
      <c r="N28" s="5">
        <v>1414.52666666667</v>
      </c>
      <c r="O28" s="3">
        <f t="shared" si="0"/>
        <v>4478.58333333334</v>
      </c>
      <c r="P28" s="3">
        <f t="shared" si="1"/>
        <v>1492.86111111111</v>
      </c>
      <c r="S28" s="2" t="s">
        <v>2</v>
      </c>
      <c r="T28" s="2">
        <f>(5*5*3)-1</f>
        <v>74</v>
      </c>
      <c r="U28" s="8">
        <f>T18</f>
        <v>25745364.6114126</v>
      </c>
      <c r="V28" s="8"/>
      <c r="W28" s="6"/>
      <c r="X28" s="6"/>
      <c r="Y28" s="6"/>
      <c r="Z28" s="20"/>
    </row>
    <row r="29" s="1" customFormat="1" ht="15.75" spans="11:21">
      <c r="K29" s="2" t="s">
        <v>53</v>
      </c>
      <c r="L29" s="4">
        <v>1631.83</v>
      </c>
      <c r="M29" s="4">
        <v>1474.47666666667</v>
      </c>
      <c r="N29" s="5">
        <v>1743.50666666667</v>
      </c>
      <c r="O29" s="3">
        <f t="shared" si="0"/>
        <v>4849.81333333334</v>
      </c>
      <c r="P29" s="3">
        <f t="shared" si="1"/>
        <v>1616.60444444445</v>
      </c>
      <c r="U29" s="10"/>
    </row>
    <row r="30" s="1" customFormat="1" ht="15.75" spans="11:27">
      <c r="K30" s="2" t="s">
        <v>54</v>
      </c>
      <c r="L30" s="4">
        <v>1552.33333333333</v>
      </c>
      <c r="M30" s="4">
        <v>1571.43</v>
      </c>
      <c r="N30" s="5">
        <v>1552.33333333333</v>
      </c>
      <c r="O30" s="3">
        <f t="shared" si="0"/>
        <v>4676.09666666666</v>
      </c>
      <c r="P30" s="3">
        <f t="shared" si="1"/>
        <v>1558.69888888889</v>
      </c>
      <c r="Y30" s="11" t="s">
        <v>55</v>
      </c>
      <c r="Z30" s="13">
        <f>(SQRT(V27)/P32)*100</f>
        <v>30.9761365903267</v>
      </c>
      <c r="AA30" s="1" t="s">
        <v>56</v>
      </c>
    </row>
    <row r="31" s="1" customFormat="1" ht="15.75" spans="11:19">
      <c r="K31" s="2" t="s">
        <v>57</v>
      </c>
      <c r="L31" s="4">
        <v>1520.95333333333</v>
      </c>
      <c r="M31" s="4">
        <v>1564.19</v>
      </c>
      <c r="N31" s="5">
        <v>1522.70666666667</v>
      </c>
      <c r="O31" s="3">
        <f t="shared" si="0"/>
        <v>4607.85</v>
      </c>
      <c r="P31" s="3">
        <f t="shared" si="1"/>
        <v>1535.95</v>
      </c>
      <c r="S31" s="9" t="s">
        <v>58</v>
      </c>
    </row>
    <row r="32" s="1" customFormat="1" spans="11:20">
      <c r="K32" s="2" t="s">
        <v>2</v>
      </c>
      <c r="L32" s="6">
        <f t="shared" ref="L32:O32" si="13">SUM(L7:L31)</f>
        <v>40608.8266666667</v>
      </c>
      <c r="M32" s="6">
        <f t="shared" si="13"/>
        <v>40727.4033333334</v>
      </c>
      <c r="N32" s="6">
        <f t="shared" si="13"/>
        <v>40608.8266666667</v>
      </c>
      <c r="O32" s="6">
        <f t="shared" si="13"/>
        <v>121945.056666667</v>
      </c>
      <c r="P32" s="7">
        <f>AVERAGE(P7:P31)</f>
        <v>1625.93408888889</v>
      </c>
      <c r="S32" s="9" t="s">
        <v>59</v>
      </c>
      <c r="T32" s="13">
        <f>SQRT(V27/15)</f>
        <v>130.042274706939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369.710186991829</v>
      </c>
      <c r="U35" s="13">
        <f t="shared" si="14"/>
        <v>388.956443648456</v>
      </c>
      <c r="V35" s="13">
        <f t="shared" si="14"/>
        <v>401.440502020322</v>
      </c>
      <c r="W35" s="13">
        <f t="shared" si="14"/>
        <v>410.543461249808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2">
      <c r="S42" s="2" t="s">
        <v>9</v>
      </c>
      <c r="T42" s="6"/>
      <c r="U42" s="2"/>
      <c r="V42" s="15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130.042274706939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369.710186991829</v>
      </c>
      <c r="U49" s="13">
        <f t="shared" si="15"/>
        <v>388.956443648456</v>
      </c>
      <c r="V49" s="13">
        <f t="shared" si="15"/>
        <v>401.440502020322</v>
      </c>
      <c r="W49" s="13">
        <f t="shared" si="15"/>
        <v>410.543461249808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290.783366193418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826.697110087887</v>
      </c>
      <c r="U62" s="19">
        <f t="shared" si="16"/>
        <v>869.733048284513</v>
      </c>
      <c r="V62" s="19">
        <f t="shared" si="16"/>
        <v>897.648251439081</v>
      </c>
      <c r="W62" s="19">
        <f t="shared" si="16"/>
        <v>918.003087072621</v>
      </c>
      <c r="X62" s="19">
        <f t="shared" si="16"/>
        <v>933.705388847065</v>
      </c>
      <c r="Y62" s="19">
        <f t="shared" si="16"/>
        <v>945.918290227189</v>
      </c>
      <c r="Z62" s="19">
        <f t="shared" si="16"/>
        <v>956.095708043958</v>
      </c>
      <c r="AA62" s="19">
        <f t="shared" si="16"/>
        <v>964.819209029761</v>
      </c>
      <c r="AB62" s="19">
        <f t="shared" si="16"/>
        <v>971.798009818403</v>
      </c>
      <c r="AC62" s="19">
        <f t="shared" si="16"/>
        <v>977.904460508465</v>
      </c>
      <c r="AD62" s="19">
        <f t="shared" si="16"/>
        <v>983.42934446614</v>
      </c>
      <c r="AE62" s="19">
        <f t="shared" si="16"/>
        <v>988.081878325234</v>
      </c>
      <c r="AF62" s="19">
        <f t="shared" si="16"/>
        <v>992.152845451942</v>
      </c>
      <c r="AG62" s="19">
        <f t="shared" si="16"/>
        <v>995.642245846263</v>
      </c>
      <c r="AH62" s="19">
        <f t="shared" si="16"/>
        <v>998.840862874391</v>
      </c>
      <c r="AI62" s="19">
        <f t="shared" si="16"/>
        <v>1001.74869653633</v>
      </c>
      <c r="AJ62" s="19">
        <f t="shared" si="16"/>
        <v>1004.07496346587</v>
      </c>
      <c r="AK62" s="19">
        <f t="shared" si="16"/>
        <v>1006.40123039542</v>
      </c>
      <c r="AL62" s="19">
        <f t="shared" si="16"/>
        <v>1008.43671395877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1">
      <c r="S65" s="2" t="s">
        <v>4</v>
      </c>
      <c r="T65" s="20"/>
      <c r="U65" s="20"/>
    </row>
    <row r="66" s="1" customFormat="1" spans="19:21">
      <c r="S66" s="2" t="s">
        <v>10</v>
      </c>
      <c r="T66" s="20"/>
      <c r="U66" s="20"/>
    </row>
    <row r="67" s="1" customFormat="1" spans="19:21">
      <c r="S67" s="2" t="s">
        <v>12</v>
      </c>
      <c r="T67" s="20"/>
      <c r="U67" s="20"/>
    </row>
    <row r="68" s="1" customFormat="1" spans="19:21">
      <c r="S68" s="2" t="s">
        <v>14</v>
      </c>
      <c r="T68" s="20"/>
      <c r="U68" s="20"/>
    </row>
    <row r="69" s="1" customFormat="1" spans="19:21">
      <c r="S69" s="2" t="s">
        <v>16</v>
      </c>
      <c r="T69" s="20"/>
      <c r="U69" s="20"/>
    </row>
    <row r="70" s="1" customFormat="1" spans="19:21">
      <c r="S70" s="2" t="s">
        <v>18</v>
      </c>
      <c r="T70" s="20"/>
      <c r="U70" s="20"/>
    </row>
    <row r="71" s="1" customFormat="1" spans="19:21">
      <c r="S71" s="2" t="s">
        <v>20</v>
      </c>
      <c r="T71" s="20"/>
      <c r="U71" s="20"/>
    </row>
    <row r="72" s="1" customFormat="1" spans="19:21">
      <c r="S72" s="2" t="s">
        <v>21</v>
      </c>
      <c r="T72" s="20"/>
      <c r="U72" s="20"/>
    </row>
    <row r="73" s="1" customFormat="1" spans="19:21">
      <c r="S73" s="2" t="s">
        <v>22</v>
      </c>
      <c r="T73" s="20"/>
      <c r="U73" s="20"/>
    </row>
    <row r="74" s="1" customFormat="1" spans="19:21">
      <c r="S74" s="2" t="s">
        <v>23</v>
      </c>
      <c r="T74" s="20"/>
      <c r="U74" s="20"/>
    </row>
    <row r="75" s="1" customFormat="1" spans="19:21">
      <c r="S75" s="2" t="s">
        <v>24</v>
      </c>
      <c r="T75" s="20"/>
      <c r="U75" s="20"/>
    </row>
    <row r="76" s="1" customFormat="1" spans="19:21">
      <c r="S76" s="2" t="s">
        <v>26</v>
      </c>
      <c r="T76" s="20"/>
      <c r="U76" s="20"/>
    </row>
    <row r="77" s="1" customFormat="1" spans="19:21">
      <c r="S77" s="2" t="s">
        <v>28</v>
      </c>
      <c r="T77" s="20"/>
      <c r="U77" s="20"/>
    </row>
    <row r="78" s="1" customFormat="1" spans="19:21">
      <c r="S78" s="2" t="s">
        <v>29</v>
      </c>
      <c r="T78" s="20"/>
      <c r="U78" s="20"/>
    </row>
    <row r="79" s="1" customFormat="1" spans="19:21">
      <c r="S79" s="2" t="s">
        <v>31</v>
      </c>
      <c r="T79" s="20"/>
      <c r="U79" s="20"/>
    </row>
    <row r="80" s="1" customFormat="1" spans="19:21">
      <c r="S80" s="2" t="s">
        <v>39</v>
      </c>
      <c r="T80" s="20"/>
      <c r="U80" s="20"/>
    </row>
    <row r="81" s="1" customFormat="1" spans="19:21">
      <c r="S81" s="2" t="s">
        <v>40</v>
      </c>
      <c r="T81" s="20"/>
      <c r="U81" s="20"/>
    </row>
    <row r="82" s="1" customFormat="1" spans="19:21">
      <c r="S82" s="2" t="s">
        <v>42</v>
      </c>
      <c r="T82" s="20"/>
      <c r="U82" s="20"/>
    </row>
    <row r="83" s="1" customFormat="1" spans="19:21">
      <c r="S83" s="2" t="s">
        <v>45</v>
      </c>
      <c r="T83" s="20"/>
      <c r="U83" s="20"/>
    </row>
    <row r="84" s="1" customFormat="1" spans="19:21">
      <c r="S84" s="2" t="s">
        <v>48</v>
      </c>
      <c r="T84" s="20"/>
      <c r="U84" s="20"/>
    </row>
    <row r="85" s="1" customFormat="1" spans="19:21">
      <c r="S85" s="2" t="s">
        <v>50</v>
      </c>
      <c r="T85" s="20"/>
      <c r="U85" s="20"/>
    </row>
    <row r="86" s="1" customFormat="1" spans="19:21">
      <c r="S86" s="2" t="s">
        <v>52</v>
      </c>
      <c r="T86" s="20"/>
      <c r="U86" s="20"/>
    </row>
    <row r="87" s="1" customFormat="1" spans="19:21">
      <c r="S87" s="2" t="s">
        <v>53</v>
      </c>
      <c r="T87" s="20"/>
      <c r="U87" s="20"/>
    </row>
    <row r="88" s="1" customFormat="1" spans="19:21">
      <c r="S88" s="2" t="s">
        <v>54</v>
      </c>
      <c r="T88" s="20"/>
      <c r="U88" s="20"/>
    </row>
    <row r="89" s="1" customFormat="1" spans="19:21">
      <c r="S89" s="2" t="s">
        <v>57</v>
      </c>
      <c r="T89" s="20"/>
      <c r="U89" s="20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10" workbookViewId="0">
      <selection activeCell="Q32" sqref="Q32"/>
    </sheetView>
  </sheetViews>
  <sheetFormatPr defaultColWidth="9" defaultRowHeight="15"/>
  <cols>
    <col min="1" max="11" width="9" style="1"/>
    <col min="12" max="12" width="10.7142857142857" style="1" customWidth="1"/>
    <col min="13" max="13" width="11.2380952380952" style="1" customWidth="1"/>
    <col min="14" max="14" width="10.5333333333333" style="1" customWidth="1"/>
    <col min="15" max="15" width="11.9619047619048" style="1" customWidth="1"/>
    <col min="16" max="16" width="12.8571428571429" style="1"/>
    <col min="17" max="18" width="9" style="1"/>
    <col min="19" max="19" width="10.0857142857143" style="1" customWidth="1"/>
    <col min="20" max="20" width="11.7809523809524" style="1" customWidth="1"/>
    <col min="21" max="21" width="14.1047619047619" style="1" customWidth="1"/>
    <col min="22" max="22" width="14.2857142857143" style="1" customWidth="1"/>
    <col min="23" max="23" width="11.6" style="1" customWidth="1"/>
    <col min="24" max="24" width="12.3142857142857" style="1" customWidth="1"/>
    <col min="25" max="25" width="11.9619047619048" style="1" customWidth="1"/>
    <col min="26" max="26" width="13.3809523809524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2208.78</v>
      </c>
      <c r="M7" s="4">
        <v>2187.57666666667</v>
      </c>
      <c r="N7" s="5">
        <v>2194.82333333333</v>
      </c>
      <c r="O7" s="27">
        <f>SUM(L7:N7)</f>
        <v>6591.18</v>
      </c>
      <c r="P7" s="27">
        <f>AVERAGE(L7:N7)</f>
        <v>2197.06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2432.76333333333</v>
      </c>
      <c r="M8" s="4">
        <v>2305.31</v>
      </c>
      <c r="N8" s="5">
        <v>2208.78</v>
      </c>
      <c r="O8" s="27">
        <f>SUM(L8:N8)</f>
        <v>6946.85333333333</v>
      </c>
      <c r="P8" s="27">
        <f t="shared" ref="P7:P31" si="0">AVERAGE(L8:N8)</f>
        <v>2315.61777777778</v>
      </c>
      <c r="S8" s="2" t="s">
        <v>11</v>
      </c>
      <c r="T8" s="22">
        <f t="shared" ref="T8:T12" si="1">O7</f>
        <v>6591.18</v>
      </c>
      <c r="U8" s="22">
        <f t="shared" ref="U8:U12" si="2">O12</f>
        <v>6923.99</v>
      </c>
      <c r="V8" s="22">
        <f t="shared" ref="V8:V12" si="3">O17</f>
        <v>6806.15666666667</v>
      </c>
      <c r="W8" s="22">
        <f t="shared" ref="W8:W12" si="4">O22</f>
        <v>6802.38333333333</v>
      </c>
      <c r="X8" s="22">
        <f t="shared" ref="X8:X12" si="5">O27</f>
        <v>6740.73666666667</v>
      </c>
      <c r="Y8" s="22">
        <f t="shared" ref="Y8:Y12" si="6">SUM(T8:X8)</f>
        <v>33864.4466666667</v>
      </c>
      <c r="Z8" s="6">
        <f t="shared" ref="Z8:Z12" si="7">Y8/15</f>
        <v>2257.62977777778</v>
      </c>
    </row>
    <row r="9" s="1" customFormat="1" ht="15.75" spans="11:26">
      <c r="K9" s="2" t="s">
        <v>12</v>
      </c>
      <c r="L9" s="4">
        <v>2396.81333333333</v>
      </c>
      <c r="M9" s="4">
        <v>2194.82333333333</v>
      </c>
      <c r="N9" s="5">
        <v>2432.76333333333</v>
      </c>
      <c r="O9" s="27">
        <f t="shared" ref="O7:O31" si="8">SUM(L9:N9)</f>
        <v>7024.39999999999</v>
      </c>
      <c r="P9" s="27">
        <f t="shared" si="0"/>
        <v>2341.46666666666</v>
      </c>
      <c r="S9" s="2" t="s">
        <v>13</v>
      </c>
      <c r="T9" s="22">
        <f t="shared" si="1"/>
        <v>6946.85333333333</v>
      </c>
      <c r="U9" s="22">
        <f t="shared" si="2"/>
        <v>6966.07333333334</v>
      </c>
      <c r="V9" s="22">
        <f t="shared" si="3"/>
        <v>7005.82666666666</v>
      </c>
      <c r="W9" s="22">
        <f t="shared" si="4"/>
        <v>6963.52333333333</v>
      </c>
      <c r="X9" s="22">
        <f t="shared" si="5"/>
        <v>6963.94666666667</v>
      </c>
      <c r="Y9" s="22">
        <f t="shared" si="6"/>
        <v>34846.2233333333</v>
      </c>
      <c r="Z9" s="6">
        <f t="shared" si="7"/>
        <v>2323.08155555556</v>
      </c>
    </row>
    <row r="10" s="1" customFormat="1" ht="15.75" spans="11:26">
      <c r="K10" s="2" t="s">
        <v>14</v>
      </c>
      <c r="L10" s="4">
        <v>2342.71666666667</v>
      </c>
      <c r="M10" s="4">
        <v>2392.5</v>
      </c>
      <c r="N10" s="5">
        <v>2368.68333333333</v>
      </c>
      <c r="O10" s="27">
        <f t="shared" si="8"/>
        <v>7103.9</v>
      </c>
      <c r="P10" s="27">
        <f t="shared" si="0"/>
        <v>2367.96666666667</v>
      </c>
      <c r="S10" s="2" t="s">
        <v>15</v>
      </c>
      <c r="T10" s="22">
        <f t="shared" si="1"/>
        <v>7024.39999999999</v>
      </c>
      <c r="U10" s="22">
        <f t="shared" si="2"/>
        <v>7145.51</v>
      </c>
      <c r="V10" s="22">
        <f t="shared" si="3"/>
        <v>7038.65666666666</v>
      </c>
      <c r="W10" s="22">
        <f t="shared" si="4"/>
        <v>7136.17</v>
      </c>
      <c r="X10" s="22">
        <f t="shared" si="5"/>
        <v>7271.81</v>
      </c>
      <c r="Y10" s="22">
        <f t="shared" si="6"/>
        <v>35616.5466666666</v>
      </c>
      <c r="Z10" s="6">
        <f t="shared" si="7"/>
        <v>2374.43644444444</v>
      </c>
    </row>
    <row r="11" s="1" customFormat="1" ht="15.75" spans="11:26">
      <c r="K11" s="2" t="s">
        <v>16</v>
      </c>
      <c r="L11" s="4">
        <v>2380.66333333333</v>
      </c>
      <c r="M11" s="4">
        <v>2380.66333333333</v>
      </c>
      <c r="N11" s="5">
        <v>2305.31</v>
      </c>
      <c r="O11" s="27">
        <f t="shared" si="8"/>
        <v>7066.63666666666</v>
      </c>
      <c r="P11" s="27">
        <f t="shared" si="0"/>
        <v>2355.54555555555</v>
      </c>
      <c r="S11" s="2" t="s">
        <v>17</v>
      </c>
      <c r="T11" s="22">
        <f t="shared" si="1"/>
        <v>7103.9</v>
      </c>
      <c r="U11" s="22">
        <f t="shared" si="2"/>
        <v>7122.50333333333</v>
      </c>
      <c r="V11" s="22">
        <f t="shared" si="3"/>
        <v>11816.4233333333</v>
      </c>
      <c r="W11" s="22">
        <f t="shared" si="4"/>
        <v>7260.76333333333</v>
      </c>
      <c r="X11" s="22">
        <f t="shared" si="5"/>
        <v>7230.54333333334</v>
      </c>
      <c r="Y11" s="22">
        <f t="shared" si="6"/>
        <v>40534.1333333333</v>
      </c>
      <c r="Z11" s="6">
        <f t="shared" si="7"/>
        <v>2702.27555555556</v>
      </c>
    </row>
    <row r="12" s="1" customFormat="1" ht="15.75" spans="11:26">
      <c r="K12" s="2" t="s">
        <v>18</v>
      </c>
      <c r="L12" s="4">
        <v>2368.68333333333</v>
      </c>
      <c r="M12" s="4">
        <v>2342.71666666667</v>
      </c>
      <c r="N12" s="5">
        <v>2212.59</v>
      </c>
      <c r="O12" s="27">
        <f t="shared" si="8"/>
        <v>6923.99</v>
      </c>
      <c r="P12" s="27">
        <f t="shared" si="0"/>
        <v>2307.99666666667</v>
      </c>
      <c r="S12" s="2" t="s">
        <v>19</v>
      </c>
      <c r="T12" s="22">
        <f t="shared" si="1"/>
        <v>7066.63666666666</v>
      </c>
      <c r="U12" s="22">
        <f t="shared" si="2"/>
        <v>7076.31999999999</v>
      </c>
      <c r="V12" s="22">
        <f t="shared" si="3"/>
        <v>10592.9066666667</v>
      </c>
      <c r="W12" s="22">
        <f t="shared" si="4"/>
        <v>7030.27999999999</v>
      </c>
      <c r="X12" s="22">
        <f t="shared" si="5"/>
        <v>7182.65333333333</v>
      </c>
      <c r="Y12" s="22">
        <f t="shared" si="6"/>
        <v>38948.7966666666</v>
      </c>
      <c r="Z12" s="6">
        <f t="shared" si="7"/>
        <v>2596.58644444444</v>
      </c>
    </row>
    <row r="13" s="1" customFormat="1" ht="15.75" spans="11:26">
      <c r="K13" s="2" t="s">
        <v>20</v>
      </c>
      <c r="L13" s="4">
        <v>2414.57666666667</v>
      </c>
      <c r="M13" s="4">
        <v>2208.78</v>
      </c>
      <c r="N13" s="5">
        <v>2342.71666666667</v>
      </c>
      <c r="O13" s="27">
        <f t="shared" si="8"/>
        <v>6966.07333333334</v>
      </c>
      <c r="P13" s="27">
        <f t="shared" si="0"/>
        <v>2322.02444444445</v>
      </c>
      <c r="S13" s="2" t="s">
        <v>2</v>
      </c>
      <c r="T13" s="22">
        <f t="shared" ref="T13:Y13" si="9">SUM(T8:T12)</f>
        <v>34732.97</v>
      </c>
      <c r="U13" s="22">
        <f t="shared" si="9"/>
        <v>35234.3966666667</v>
      </c>
      <c r="V13" s="22">
        <f t="shared" si="9"/>
        <v>43259.97</v>
      </c>
      <c r="W13" s="22">
        <f t="shared" si="9"/>
        <v>35193.12</v>
      </c>
      <c r="X13" s="22">
        <f t="shared" si="9"/>
        <v>35389.69</v>
      </c>
      <c r="Y13" s="22">
        <f t="shared" si="9"/>
        <v>183810.146666667</v>
      </c>
      <c r="Z13" s="2"/>
    </row>
    <row r="14" s="1" customFormat="1" ht="15.75" spans="11:26">
      <c r="K14" s="2" t="s">
        <v>21</v>
      </c>
      <c r="L14" s="4">
        <v>2399.52666666667</v>
      </c>
      <c r="M14" s="4">
        <v>2410.67</v>
      </c>
      <c r="N14" s="5">
        <v>2335.31333333333</v>
      </c>
      <c r="O14" s="27">
        <f t="shared" si="8"/>
        <v>7145.51</v>
      </c>
      <c r="P14" s="27">
        <f t="shared" si="0"/>
        <v>2381.83666666667</v>
      </c>
      <c r="S14" s="2" t="s">
        <v>3</v>
      </c>
      <c r="T14" s="6">
        <f t="shared" ref="T14:X14" si="10">T13/15</f>
        <v>2315.53133333333</v>
      </c>
      <c r="U14" s="6">
        <f t="shared" si="10"/>
        <v>2348.95977777778</v>
      </c>
      <c r="V14" s="6">
        <f t="shared" si="10"/>
        <v>2883.998</v>
      </c>
      <c r="W14" s="6">
        <f t="shared" si="10"/>
        <v>2346.208</v>
      </c>
      <c r="X14" s="6">
        <f t="shared" si="10"/>
        <v>2359.31266666667</v>
      </c>
      <c r="Y14" s="2"/>
      <c r="Z14" s="2"/>
    </row>
    <row r="15" s="1" customFormat="1" ht="15.75" spans="11:16">
      <c r="K15" s="2" t="s">
        <v>22</v>
      </c>
      <c r="L15" s="4">
        <v>2344.14333333333</v>
      </c>
      <c r="M15" s="4">
        <v>2414.57666666667</v>
      </c>
      <c r="N15" s="5">
        <v>2363.78333333333</v>
      </c>
      <c r="O15" s="27">
        <f t="shared" si="8"/>
        <v>7122.50333333333</v>
      </c>
      <c r="P15" s="27">
        <f t="shared" si="0"/>
        <v>2374.16777777778</v>
      </c>
    </row>
    <row r="16" s="1" customFormat="1" ht="15.75" spans="11:16">
      <c r="K16" s="2" t="s">
        <v>23</v>
      </c>
      <c r="L16" s="4">
        <v>2365.58333333333</v>
      </c>
      <c r="M16" s="4">
        <v>2366.59333333333</v>
      </c>
      <c r="N16" s="5">
        <v>2344.14333333333</v>
      </c>
      <c r="O16" s="27">
        <f t="shared" si="8"/>
        <v>7076.31999999999</v>
      </c>
      <c r="P16" s="27">
        <f t="shared" si="0"/>
        <v>2358.77333333333</v>
      </c>
    </row>
    <row r="17" s="1" customFormat="1" ht="15.75" spans="11:20">
      <c r="K17" s="2" t="s">
        <v>24</v>
      </c>
      <c r="L17" s="4">
        <v>2309.29</v>
      </c>
      <c r="M17" s="4">
        <v>2309.29</v>
      </c>
      <c r="N17" s="5">
        <v>2187.57666666667</v>
      </c>
      <c r="O17" s="27">
        <f t="shared" si="8"/>
        <v>6806.15666666667</v>
      </c>
      <c r="P17" s="27">
        <f t="shared" si="0"/>
        <v>2268.71888888889</v>
      </c>
      <c r="S17" s="9" t="s">
        <v>25</v>
      </c>
      <c r="T17" s="10">
        <f>O32^2/(5*5*3)</f>
        <v>450482266.90162</v>
      </c>
    </row>
    <row r="18" s="1" customFormat="1" ht="15.75" spans="11:20">
      <c r="K18" s="2" t="s">
        <v>26</v>
      </c>
      <c r="L18" s="4">
        <v>2370.27</v>
      </c>
      <c r="M18" s="4">
        <v>2368.68333333333</v>
      </c>
      <c r="N18" s="5">
        <v>2266.87333333333</v>
      </c>
      <c r="O18" s="27">
        <f t="shared" si="8"/>
        <v>7005.82666666666</v>
      </c>
      <c r="P18" s="27">
        <f t="shared" si="0"/>
        <v>2335.27555555555</v>
      </c>
      <c r="S18" s="9" t="s">
        <v>27</v>
      </c>
      <c r="T18" s="10">
        <f>SUMSQ(L7:N31)-T17</f>
        <v>16209547.2929801</v>
      </c>
    </row>
    <row r="19" s="1" customFormat="1" ht="15.75" spans="11:16">
      <c r="K19" s="2" t="s">
        <v>28</v>
      </c>
      <c r="L19" s="4">
        <v>2363.78333333333</v>
      </c>
      <c r="M19" s="4">
        <v>2365.58333333333</v>
      </c>
      <c r="N19" s="5">
        <v>2309.29</v>
      </c>
      <c r="O19" s="27">
        <f t="shared" si="8"/>
        <v>7038.65666666666</v>
      </c>
      <c r="P19" s="27">
        <f t="shared" si="0"/>
        <v>2346.21888888889</v>
      </c>
    </row>
    <row r="20" s="1" customFormat="1" ht="15.75" spans="11:19">
      <c r="K20" s="2" t="s">
        <v>29</v>
      </c>
      <c r="L20" s="4">
        <v>3463.78333333333</v>
      </c>
      <c r="M20" s="4">
        <v>3435.31333333333</v>
      </c>
      <c r="N20" s="5">
        <v>4917.32666666667</v>
      </c>
      <c r="O20" s="27">
        <f t="shared" si="8"/>
        <v>11816.4233333333</v>
      </c>
      <c r="P20" s="27">
        <f t="shared" si="0"/>
        <v>3938.80777777778</v>
      </c>
      <c r="S20" s="11" t="s">
        <v>30</v>
      </c>
    </row>
    <row r="21" s="1" customFormat="1" ht="15.75" spans="11:26">
      <c r="K21" s="2" t="s">
        <v>31</v>
      </c>
      <c r="L21" s="4">
        <v>3305.31</v>
      </c>
      <c r="M21" s="4">
        <v>4917.32666666667</v>
      </c>
      <c r="N21" s="5">
        <v>2370.27</v>
      </c>
      <c r="O21" s="27">
        <f t="shared" si="8"/>
        <v>10592.9066666667</v>
      </c>
      <c r="P21" s="27">
        <f t="shared" si="0"/>
        <v>3530.96888888889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2194.82333333333</v>
      </c>
      <c r="M22" s="4">
        <v>2266.87333333333</v>
      </c>
      <c r="N22" s="5">
        <v>2340.68666666667</v>
      </c>
      <c r="O22" s="27">
        <f t="shared" si="8"/>
        <v>6802.38333333333</v>
      </c>
      <c r="P22" s="27">
        <f t="shared" si="0"/>
        <v>2267.46111111111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2212.59</v>
      </c>
      <c r="M23" s="4">
        <v>2370.27</v>
      </c>
      <c r="N23" s="5">
        <v>2380.66333333333</v>
      </c>
      <c r="O23" s="27">
        <f t="shared" si="8"/>
        <v>6963.52333333333</v>
      </c>
      <c r="P23" s="27">
        <f t="shared" si="0"/>
        <v>2321.17444444444</v>
      </c>
      <c r="S23" s="2" t="s">
        <v>1</v>
      </c>
      <c r="T23" s="2">
        <f>3-1</f>
        <v>2</v>
      </c>
      <c r="U23" s="23">
        <f>(SUMSQ(L32:N32)/25)-T17</f>
        <v>37256.0937300324</v>
      </c>
      <c r="V23" s="6">
        <f t="shared" ref="V23:V27" si="11">U23/T23</f>
        <v>18628.0468650162</v>
      </c>
      <c r="W23" s="6">
        <f t="shared" ref="W23:W26" si="12">V23/$V$27</f>
        <v>0.180221369910081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2392.5</v>
      </c>
      <c r="M24" s="4">
        <v>2344.14333333333</v>
      </c>
      <c r="N24" s="5">
        <v>2399.52666666667</v>
      </c>
      <c r="O24" s="27">
        <f t="shared" si="8"/>
        <v>7136.17</v>
      </c>
      <c r="P24" s="27">
        <f t="shared" si="0"/>
        <v>2378.72333333333</v>
      </c>
      <c r="S24" s="2" t="s">
        <v>43</v>
      </c>
      <c r="T24" s="2">
        <f>5-1</f>
        <v>4</v>
      </c>
      <c r="U24" s="23">
        <f>(SUMSQ(T13:X13)/15)-T17</f>
        <v>3534584.53280067</v>
      </c>
      <c r="V24" s="6">
        <f t="shared" si="11"/>
        <v>883646.133200169</v>
      </c>
      <c r="W24" s="6">
        <f t="shared" si="12"/>
        <v>8.54903993934853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2366.59333333333</v>
      </c>
      <c r="M25" s="4">
        <v>2497.35666666667</v>
      </c>
      <c r="N25" s="5">
        <v>2396.81333333333</v>
      </c>
      <c r="O25" s="27">
        <f t="shared" si="8"/>
        <v>7260.76333333333</v>
      </c>
      <c r="P25" s="27">
        <f t="shared" si="0"/>
        <v>2420.25444444444</v>
      </c>
      <c r="S25" s="2" t="s">
        <v>46</v>
      </c>
      <c r="T25" s="2">
        <f>5-1</f>
        <v>4</v>
      </c>
      <c r="U25" s="23">
        <f>(SUMSQ(Y8:Y12)/15)-T17</f>
        <v>2159276.56242579</v>
      </c>
      <c r="V25" s="6">
        <f t="shared" si="11"/>
        <v>539819.140606448</v>
      </c>
      <c r="W25" s="6">
        <f t="shared" si="12"/>
        <v>5.22260576907195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2" t="s">
        <v>48</v>
      </c>
      <c r="L26" s="4">
        <v>2266.87333333333</v>
      </c>
      <c r="M26" s="4">
        <v>2396.81333333333</v>
      </c>
      <c r="N26" s="5">
        <v>2366.59333333333</v>
      </c>
      <c r="O26" s="27">
        <f t="shared" si="8"/>
        <v>7030.27999999999</v>
      </c>
      <c r="P26" s="27">
        <f t="shared" si="0"/>
        <v>2343.42666666666</v>
      </c>
      <c r="S26" s="2" t="s">
        <v>49</v>
      </c>
      <c r="T26" s="2">
        <f>(5-1)*(5-1)</f>
        <v>16</v>
      </c>
      <c r="U26" s="23">
        <f>(SUMSQ(T8:X12)/3)-T17-U24-U25</f>
        <v>5517052.60496837</v>
      </c>
      <c r="V26" s="6">
        <f t="shared" si="11"/>
        <v>344815.787810523</v>
      </c>
      <c r="W26" s="6">
        <f t="shared" si="12"/>
        <v>3.33600049946954</v>
      </c>
      <c r="X26" s="6">
        <v>1.85916701285117</v>
      </c>
      <c r="Y26" s="6">
        <v>2.39851571226643</v>
      </c>
      <c r="Z26" s="2" t="s">
        <v>41</v>
      </c>
    </row>
    <row r="27" s="1" customFormat="1" ht="15.75" spans="11:26">
      <c r="K27" s="2" t="s">
        <v>50</v>
      </c>
      <c r="L27" s="4">
        <v>2187.57666666667</v>
      </c>
      <c r="M27" s="5">
        <v>2187.57666666667</v>
      </c>
      <c r="N27" s="5">
        <v>2365.58333333333</v>
      </c>
      <c r="O27" s="27">
        <f t="shared" si="8"/>
        <v>6740.73666666667</v>
      </c>
      <c r="P27" s="27">
        <f t="shared" si="0"/>
        <v>2246.91222222222</v>
      </c>
      <c r="S27" s="2" t="s">
        <v>51</v>
      </c>
      <c r="T27" s="2">
        <f>((5*5)-1)*(3-1)</f>
        <v>48</v>
      </c>
      <c r="U27" s="23">
        <f>T18-U23-U24-U25-U26</f>
        <v>4961377.49905521</v>
      </c>
      <c r="V27" s="6">
        <f t="shared" si="11"/>
        <v>103362.031230317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2340.68666666667</v>
      </c>
      <c r="M28" s="4">
        <v>2212.59</v>
      </c>
      <c r="N28" s="5">
        <v>2410.67</v>
      </c>
      <c r="O28" s="27">
        <f t="shared" si="8"/>
        <v>6963.94666666667</v>
      </c>
      <c r="P28" s="27">
        <f t="shared" si="0"/>
        <v>2321.31555555556</v>
      </c>
      <c r="S28" s="2" t="s">
        <v>2</v>
      </c>
      <c r="T28" s="2">
        <f>(5*5*3)-1</f>
        <v>74</v>
      </c>
      <c r="U28" s="23">
        <f>T18</f>
        <v>16209547.2929801</v>
      </c>
      <c r="V28" s="6"/>
      <c r="W28" s="6"/>
      <c r="X28" s="6"/>
      <c r="Y28" s="6"/>
      <c r="Z28" s="20"/>
    </row>
    <row r="29" s="1" customFormat="1" ht="15.75" spans="11:16">
      <c r="K29" s="2" t="s">
        <v>53</v>
      </c>
      <c r="L29" s="4">
        <v>2410.67</v>
      </c>
      <c r="M29" s="4">
        <v>2363.78333333333</v>
      </c>
      <c r="N29" s="5">
        <v>2497.35666666667</v>
      </c>
      <c r="O29" s="27">
        <f t="shared" si="8"/>
        <v>7271.81</v>
      </c>
      <c r="P29" s="27">
        <f t="shared" si="0"/>
        <v>2423.93666666667</v>
      </c>
    </row>
    <row r="30" s="1" customFormat="1" ht="15.75" spans="11:27">
      <c r="K30" s="2" t="s">
        <v>54</v>
      </c>
      <c r="L30" s="4">
        <v>2497.35666666667</v>
      </c>
      <c r="M30" s="4">
        <v>2340.68666666667</v>
      </c>
      <c r="N30" s="5">
        <v>2392.5</v>
      </c>
      <c r="O30" s="27">
        <f t="shared" si="8"/>
        <v>7230.54333333334</v>
      </c>
      <c r="P30" s="27">
        <f t="shared" si="0"/>
        <v>2410.18111111111</v>
      </c>
      <c r="Y30" s="11" t="s">
        <v>55</v>
      </c>
      <c r="Z30" s="13">
        <f>(SQRT(V27)/P32)*100</f>
        <v>13.1181411471558</v>
      </c>
      <c r="AA30" s="1" t="s">
        <v>56</v>
      </c>
    </row>
    <row r="31" s="1" customFormat="1" ht="15.75" spans="11:19">
      <c r="K31" s="2" t="s">
        <v>57</v>
      </c>
      <c r="L31" s="4">
        <v>2335.31333333333</v>
      </c>
      <c r="M31" s="4">
        <v>2432.76333333333</v>
      </c>
      <c r="N31" s="5">
        <v>2414.57666666667</v>
      </c>
      <c r="O31" s="27">
        <f t="shared" si="8"/>
        <v>7182.65333333333</v>
      </c>
      <c r="P31" s="27">
        <f t="shared" si="0"/>
        <v>2394.21777777778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60671.67</v>
      </c>
      <c r="M32" s="22">
        <f t="shared" si="13"/>
        <v>62013.2633333333</v>
      </c>
      <c r="N32" s="22">
        <f t="shared" si="13"/>
        <v>61125.2133333333</v>
      </c>
      <c r="O32" s="22">
        <f t="shared" si="13"/>
        <v>183810.146666667</v>
      </c>
      <c r="P32" s="20">
        <f>AVERAGE(P7:P31)</f>
        <v>2450.80195555556</v>
      </c>
      <c r="S32" s="9" t="s">
        <v>59</v>
      </c>
      <c r="T32" s="13">
        <f>SQRT(V27/15)</f>
        <v>83.0108552059375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235.99986135048</v>
      </c>
      <c r="U35" s="13">
        <f t="shared" si="14"/>
        <v>248.285467920959</v>
      </c>
      <c r="V35" s="13">
        <f t="shared" si="14"/>
        <v>256.254510020729</v>
      </c>
      <c r="W35" s="13">
        <f t="shared" si="14"/>
        <v>262.065269885145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2">
      <c r="S42" s="2" t="s">
        <v>9</v>
      </c>
      <c r="T42" s="6"/>
      <c r="U42" s="2"/>
      <c r="V42" s="15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83.0108552059375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235.99986135048</v>
      </c>
      <c r="U49" s="13">
        <f t="shared" si="15"/>
        <v>248.285467920959</v>
      </c>
      <c r="V49" s="13">
        <f t="shared" si="15"/>
        <v>256.254510020729</v>
      </c>
      <c r="W49" s="13">
        <f t="shared" si="15"/>
        <v>262.065269885145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185.617915110869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527.711732660199</v>
      </c>
      <c r="U62" s="19">
        <f t="shared" si="16"/>
        <v>555.183184096608</v>
      </c>
      <c r="V62" s="19">
        <f t="shared" si="16"/>
        <v>573.002503947251</v>
      </c>
      <c r="W62" s="19">
        <f t="shared" si="16"/>
        <v>585.995758005012</v>
      </c>
      <c r="X62" s="19">
        <f t="shared" si="16"/>
        <v>596.019125420999</v>
      </c>
      <c r="Y62" s="19">
        <f t="shared" si="16"/>
        <v>603.815077855655</v>
      </c>
      <c r="Z62" s="19">
        <f t="shared" si="16"/>
        <v>610.311704884536</v>
      </c>
      <c r="AA62" s="19">
        <f t="shared" si="16"/>
        <v>615.880242337862</v>
      </c>
      <c r="AB62" s="19">
        <f t="shared" si="16"/>
        <v>620.335072300523</v>
      </c>
      <c r="AC62" s="19">
        <f t="shared" si="16"/>
        <v>624.233048517851</v>
      </c>
      <c r="AD62" s="19">
        <f t="shared" si="16"/>
        <v>627.759788904957</v>
      </c>
      <c r="AE62" s="19">
        <f t="shared" si="16"/>
        <v>630.729675546731</v>
      </c>
      <c r="AF62" s="19">
        <f t="shared" si="16"/>
        <v>633.328326358283</v>
      </c>
      <c r="AG62" s="19">
        <f t="shared" si="16"/>
        <v>635.555741339614</v>
      </c>
      <c r="AH62" s="19">
        <f t="shared" si="16"/>
        <v>637.597538405833</v>
      </c>
      <c r="AI62" s="19">
        <f t="shared" si="16"/>
        <v>639.453717556942</v>
      </c>
      <c r="AJ62" s="19">
        <f t="shared" si="16"/>
        <v>640.938660877829</v>
      </c>
      <c r="AK62" s="19">
        <f t="shared" si="16"/>
        <v>642.423604198716</v>
      </c>
      <c r="AL62" s="19">
        <f t="shared" si="16"/>
        <v>643.722929604492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1">
      <c r="S66" s="2" t="s">
        <v>10</v>
      </c>
      <c r="T66" s="22"/>
      <c r="U66" s="2"/>
    </row>
    <row r="67" s="1" customFormat="1" spans="19:22">
      <c r="S67" s="2" t="s">
        <v>12</v>
      </c>
      <c r="T67" s="22"/>
      <c r="U67" s="2"/>
      <c r="V67" s="13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2">
      <c r="S70" s="2" t="s">
        <v>18</v>
      </c>
      <c r="T70" s="22"/>
      <c r="U70" s="2"/>
      <c r="V70" s="15"/>
    </row>
    <row r="71" s="1" customFormat="1" spans="19:21">
      <c r="S71" s="2" t="s">
        <v>20</v>
      </c>
      <c r="T71" s="22"/>
      <c r="U71" s="2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1">
      <c r="S76" s="2" t="s">
        <v>26</v>
      </c>
      <c r="T76" s="22"/>
      <c r="U76" s="2"/>
    </row>
    <row r="77" s="1" customFormat="1" spans="19:21">
      <c r="S77" s="2" t="s">
        <v>28</v>
      </c>
      <c r="T77" s="22"/>
      <c r="U77" s="2"/>
    </row>
    <row r="78" s="1" customFormat="1" spans="19:22">
      <c r="S78" s="2" t="s">
        <v>29</v>
      </c>
      <c r="T78" s="22"/>
      <c r="U78" s="2"/>
      <c r="V78" s="15"/>
    </row>
    <row r="79" s="1" customFormat="1" spans="19:21">
      <c r="S79" s="2" t="s">
        <v>31</v>
      </c>
      <c r="T79" s="22"/>
      <c r="U79" s="2"/>
    </row>
    <row r="80" s="1" customFormat="1" spans="19:21">
      <c r="S80" s="2" t="s">
        <v>39</v>
      </c>
      <c r="T80" s="22"/>
      <c r="U80" s="2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1">
      <c r="S83" s="2" t="s">
        <v>45</v>
      </c>
      <c r="T83" s="22"/>
      <c r="U83" s="2"/>
    </row>
    <row r="84" s="1" customFormat="1" spans="19:21">
      <c r="S84" s="2" t="s">
        <v>48</v>
      </c>
      <c r="T84" s="22"/>
      <c r="U84" s="2"/>
    </row>
    <row r="85" s="1" customFormat="1" spans="19:21">
      <c r="S85" s="2" t="s">
        <v>50</v>
      </c>
      <c r="T85" s="22"/>
      <c r="U85" s="2"/>
    </row>
    <row r="86" s="1" customFormat="1" spans="19:22">
      <c r="S86" s="2" t="s">
        <v>52</v>
      </c>
      <c r="T86" s="22"/>
      <c r="U86" s="2"/>
      <c r="V86" s="19"/>
    </row>
    <row r="87" s="1" customFormat="1" spans="19:21">
      <c r="S87" s="2" t="s">
        <v>53</v>
      </c>
      <c r="T87" s="22"/>
      <c r="U87" s="2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K12" workbookViewId="0">
      <selection activeCell="K14" sqref="K14"/>
    </sheetView>
  </sheetViews>
  <sheetFormatPr defaultColWidth="9" defaultRowHeight="15"/>
  <cols>
    <col min="1" max="5" width="9" style="1"/>
    <col min="6" max="6" width="9.71428571428571" style="1"/>
    <col min="7" max="10" width="9" style="1"/>
    <col min="11" max="11" width="9.63809523809524" style="1" customWidth="1"/>
    <col min="12" max="12" width="13.3809523809524" style="1" customWidth="1"/>
    <col min="13" max="13" width="11.4285714285714" style="1" customWidth="1"/>
    <col min="14" max="14" width="11.7809523809524" style="1" customWidth="1"/>
    <col min="15" max="15" width="10.352380952381" style="1" customWidth="1"/>
    <col min="16" max="16" width="12.8571428571429" style="1"/>
    <col min="17" max="18" width="9" style="1"/>
    <col min="19" max="19" width="10.0857142857143" style="1" customWidth="1"/>
    <col min="20" max="20" width="13.2095238095238" style="1" customWidth="1"/>
    <col min="21" max="21" width="14.8190476190476" style="1" customWidth="1"/>
    <col min="22" max="22" width="11.3619047619048" style="1" customWidth="1"/>
    <col min="23" max="23" width="11.247619047619" style="1" customWidth="1"/>
    <col min="24" max="24" width="11.6" style="1" customWidth="1"/>
    <col min="25" max="25" width="10.1714285714286" style="1" customWidth="1"/>
    <col min="26" max="26" width="12.4952380952381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2345.96333333333</v>
      </c>
      <c r="M7" s="4">
        <v>2514.62</v>
      </c>
      <c r="N7" s="26">
        <v>2325.24333333333</v>
      </c>
      <c r="O7" s="3">
        <f t="shared" ref="O7:O31" si="0">SUM(L7:N7)</f>
        <v>7185.82666666666</v>
      </c>
      <c r="P7" s="3">
        <f t="shared" ref="P7:P31" si="1">AVERAGE(L7:N7)</f>
        <v>2395.27555555555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2898.22</v>
      </c>
      <c r="M8" s="4">
        <v>2740.36</v>
      </c>
      <c r="N8" s="26">
        <v>2914.69666666667</v>
      </c>
      <c r="O8" s="3">
        <f t="shared" si="0"/>
        <v>8553.27666666667</v>
      </c>
      <c r="P8" s="3">
        <f t="shared" si="1"/>
        <v>2851.09222222222</v>
      </c>
      <c r="S8" s="2" t="s">
        <v>11</v>
      </c>
      <c r="T8" s="22">
        <f t="shared" ref="T8:T12" si="2">O7</f>
        <v>7185.82666666666</v>
      </c>
      <c r="U8" s="22">
        <f t="shared" ref="U8:U12" si="3">O12</f>
        <v>8519.89333333333</v>
      </c>
      <c r="V8" s="22">
        <f t="shared" ref="V8:V12" si="4">O17</f>
        <v>8401.02333333334</v>
      </c>
      <c r="W8" s="22">
        <f t="shared" ref="W8:W12" si="5">O22</f>
        <v>8348.33333333333</v>
      </c>
      <c r="X8" s="22">
        <f t="shared" ref="X8:X12" si="6">O27</f>
        <v>7643.64666666667</v>
      </c>
      <c r="Y8" s="22">
        <f t="shared" ref="Y8:Y12" si="7">SUM(T8:X8)</f>
        <v>40098.7233333333</v>
      </c>
      <c r="Z8" s="6">
        <f t="shared" ref="Z8:Z12" si="8">Y8/15</f>
        <v>2673.24822222222</v>
      </c>
    </row>
    <row r="9" s="1" customFormat="1" ht="15.75" spans="11:26">
      <c r="K9" s="2" t="s">
        <v>12</v>
      </c>
      <c r="L9" s="4">
        <v>3007.74666666667</v>
      </c>
      <c r="M9" s="4">
        <v>2853.82666666667</v>
      </c>
      <c r="N9" s="26">
        <v>2777.04</v>
      </c>
      <c r="O9" s="3">
        <f t="shared" si="0"/>
        <v>8638.61333333334</v>
      </c>
      <c r="P9" s="3">
        <f t="shared" si="1"/>
        <v>2879.53777777778</v>
      </c>
      <c r="S9" s="2" t="s">
        <v>13</v>
      </c>
      <c r="T9" s="22">
        <f t="shared" si="2"/>
        <v>8553.27666666667</v>
      </c>
      <c r="U9" s="22">
        <f t="shared" si="3"/>
        <v>8616.42333333334</v>
      </c>
      <c r="V9" s="22">
        <f t="shared" si="4"/>
        <v>8637.82666666666</v>
      </c>
      <c r="W9" s="22">
        <f t="shared" si="5"/>
        <v>8564.38666666667</v>
      </c>
      <c r="X9" s="22">
        <f t="shared" si="6"/>
        <v>8600.64666666667</v>
      </c>
      <c r="Y9" s="22">
        <f t="shared" si="7"/>
        <v>42972.56</v>
      </c>
      <c r="Z9" s="6">
        <f t="shared" si="8"/>
        <v>2864.83733333333</v>
      </c>
    </row>
    <row r="10" s="1" customFormat="1" ht="15.75" spans="11:26">
      <c r="K10" s="2" t="s">
        <v>14</v>
      </c>
      <c r="L10" s="4">
        <v>2994.40333333333</v>
      </c>
      <c r="M10" s="4">
        <v>2995.48333333333</v>
      </c>
      <c r="N10" s="26">
        <v>2815.79</v>
      </c>
      <c r="O10" s="3">
        <f t="shared" si="0"/>
        <v>8805.67666666666</v>
      </c>
      <c r="P10" s="3">
        <f t="shared" si="1"/>
        <v>2935.22555555555</v>
      </c>
      <c r="S10" s="2" t="s">
        <v>15</v>
      </c>
      <c r="T10" s="22">
        <f t="shared" si="2"/>
        <v>8638.61333333334</v>
      </c>
      <c r="U10" s="22">
        <f t="shared" si="3"/>
        <v>8872.15</v>
      </c>
      <c r="V10" s="22">
        <f t="shared" si="4"/>
        <v>8684.94333333334</v>
      </c>
      <c r="W10" s="22">
        <f t="shared" si="5"/>
        <v>8829.98666666667</v>
      </c>
      <c r="X10" s="22">
        <f t="shared" si="6"/>
        <v>9110.80000000001</v>
      </c>
      <c r="Y10" s="22">
        <f t="shared" si="7"/>
        <v>44136.4933333334</v>
      </c>
      <c r="Z10" s="6">
        <f t="shared" si="8"/>
        <v>2942.43288888889</v>
      </c>
    </row>
    <row r="11" s="1" customFormat="1" ht="15.75" spans="11:26">
      <c r="K11" s="2" t="s">
        <v>16</v>
      </c>
      <c r="L11" s="4">
        <v>2779.29</v>
      </c>
      <c r="M11" s="4">
        <v>2897.59333333333</v>
      </c>
      <c r="N11" s="5">
        <v>3033.81666666667</v>
      </c>
      <c r="O11" s="3">
        <f t="shared" si="0"/>
        <v>8710.7</v>
      </c>
      <c r="P11" s="3">
        <f t="shared" si="1"/>
        <v>2903.56666666667</v>
      </c>
      <c r="S11" s="2" t="s">
        <v>17</v>
      </c>
      <c r="T11" s="22">
        <f t="shared" si="2"/>
        <v>8805.67666666666</v>
      </c>
      <c r="U11" s="22">
        <f t="shared" si="3"/>
        <v>8824.65333333333</v>
      </c>
      <c r="V11" s="22">
        <f t="shared" si="4"/>
        <v>19226.23</v>
      </c>
      <c r="W11" s="22">
        <f t="shared" si="5"/>
        <v>9044.7</v>
      </c>
      <c r="X11" s="22">
        <f t="shared" si="6"/>
        <v>8939.63333333333</v>
      </c>
      <c r="Y11" s="22">
        <f t="shared" si="7"/>
        <v>54840.8933333333</v>
      </c>
      <c r="Z11" s="6">
        <f t="shared" si="8"/>
        <v>3656.05955555556</v>
      </c>
    </row>
    <row r="12" s="1" customFormat="1" ht="15.75" spans="11:26">
      <c r="K12" s="2" t="s">
        <v>18</v>
      </c>
      <c r="L12" s="4">
        <v>2946.61</v>
      </c>
      <c r="M12" s="4">
        <v>2768.92333333333</v>
      </c>
      <c r="N12" s="26">
        <v>2804.36</v>
      </c>
      <c r="O12" s="3">
        <f t="shared" si="0"/>
        <v>8519.89333333333</v>
      </c>
      <c r="P12" s="3">
        <f t="shared" si="1"/>
        <v>2839.96444444444</v>
      </c>
      <c r="S12" s="2" t="s">
        <v>19</v>
      </c>
      <c r="T12" s="22">
        <f t="shared" si="2"/>
        <v>8710.7</v>
      </c>
      <c r="U12" s="22">
        <f t="shared" si="3"/>
        <v>8748.88666666667</v>
      </c>
      <c r="V12" s="22">
        <f t="shared" si="4"/>
        <v>9142.61</v>
      </c>
      <c r="W12" s="22">
        <f t="shared" si="5"/>
        <v>8681.21</v>
      </c>
      <c r="X12" s="22">
        <f t="shared" si="6"/>
        <v>8911.27000000001</v>
      </c>
      <c r="Y12" s="22">
        <f t="shared" si="7"/>
        <v>44194.6766666667</v>
      </c>
      <c r="Z12" s="6">
        <f t="shared" si="8"/>
        <v>2946.31177777778</v>
      </c>
    </row>
    <row r="13" s="1" customFormat="1" ht="15.75" spans="11:26">
      <c r="K13" s="2" t="s">
        <v>20</v>
      </c>
      <c r="L13" s="4">
        <v>3013.83666666667</v>
      </c>
      <c r="M13" s="4">
        <v>2872.47666666667</v>
      </c>
      <c r="N13" s="26">
        <v>2730.11</v>
      </c>
      <c r="O13" s="3">
        <f t="shared" si="0"/>
        <v>8616.42333333334</v>
      </c>
      <c r="P13" s="3">
        <f t="shared" si="1"/>
        <v>2872.14111111111</v>
      </c>
      <c r="S13" s="2" t="s">
        <v>2</v>
      </c>
      <c r="T13" s="22">
        <f t="shared" ref="T13:Y13" si="9">SUM(T8:T12)</f>
        <v>41894.0933333333</v>
      </c>
      <c r="U13" s="22">
        <f t="shared" si="9"/>
        <v>43582.0066666667</v>
      </c>
      <c r="V13" s="22">
        <f t="shared" si="9"/>
        <v>54092.6333333333</v>
      </c>
      <c r="W13" s="22">
        <f t="shared" si="9"/>
        <v>43468.6166666667</v>
      </c>
      <c r="X13" s="22">
        <f t="shared" si="9"/>
        <v>43205.9966666667</v>
      </c>
      <c r="Y13" s="22">
        <f t="shared" si="9"/>
        <v>226243.346666667</v>
      </c>
      <c r="Z13" s="2"/>
    </row>
    <row r="14" s="1" customFormat="1" ht="15.75" spans="11:26">
      <c r="K14" s="2" t="s">
        <v>21</v>
      </c>
      <c r="L14" s="4">
        <v>3004.91</v>
      </c>
      <c r="M14" s="4">
        <v>2972.98</v>
      </c>
      <c r="N14" s="26">
        <v>2894.26</v>
      </c>
      <c r="O14" s="3">
        <f t="shared" si="0"/>
        <v>8872.15</v>
      </c>
      <c r="P14" s="3">
        <f t="shared" si="1"/>
        <v>2957.38333333333</v>
      </c>
      <c r="S14" s="2" t="s">
        <v>3</v>
      </c>
      <c r="T14" s="6">
        <f t="shared" ref="T14:X14" si="10">T13/15</f>
        <v>2792.93955555555</v>
      </c>
      <c r="U14" s="6">
        <f t="shared" si="10"/>
        <v>2905.46711111111</v>
      </c>
      <c r="V14" s="6">
        <f t="shared" si="10"/>
        <v>3606.17555555556</v>
      </c>
      <c r="W14" s="6">
        <f t="shared" si="10"/>
        <v>2897.90777777778</v>
      </c>
      <c r="X14" s="6">
        <f t="shared" si="10"/>
        <v>2880.39977777778</v>
      </c>
      <c r="Y14" s="2"/>
      <c r="Z14" s="2"/>
    </row>
    <row r="15" s="1" customFormat="1" ht="15.75" spans="11:16">
      <c r="K15" s="2" t="s">
        <v>22</v>
      </c>
      <c r="L15" s="4">
        <v>2893.12</v>
      </c>
      <c r="M15" s="4">
        <v>2924.91</v>
      </c>
      <c r="N15" s="26">
        <v>3006.62333333333</v>
      </c>
      <c r="O15" s="3">
        <f t="shared" si="0"/>
        <v>8824.65333333333</v>
      </c>
      <c r="P15" s="3">
        <f t="shared" si="1"/>
        <v>2941.55111111111</v>
      </c>
    </row>
    <row r="16" s="1" customFormat="1" ht="15.75" spans="11:16">
      <c r="K16" s="2" t="s">
        <v>23</v>
      </c>
      <c r="L16" s="4">
        <v>2893.81</v>
      </c>
      <c r="M16" s="4">
        <v>2904.39</v>
      </c>
      <c r="N16" s="26">
        <v>2950.68666666667</v>
      </c>
      <c r="O16" s="3">
        <f t="shared" si="0"/>
        <v>8748.88666666667</v>
      </c>
      <c r="P16" s="3">
        <f t="shared" si="1"/>
        <v>2916.29555555556</v>
      </c>
    </row>
    <row r="17" s="1" customFormat="1" ht="15.75" spans="11:20">
      <c r="K17" s="2" t="s">
        <v>24</v>
      </c>
      <c r="L17" s="4">
        <v>2789.52666666667</v>
      </c>
      <c r="M17" s="4">
        <v>2860.24666666667</v>
      </c>
      <c r="N17" s="26">
        <v>2751.25</v>
      </c>
      <c r="O17" s="3">
        <f t="shared" si="0"/>
        <v>8401.02333333334</v>
      </c>
      <c r="P17" s="3">
        <f t="shared" si="1"/>
        <v>2800.34111111111</v>
      </c>
      <c r="S17" s="9" t="s">
        <v>25</v>
      </c>
      <c r="T17" s="10">
        <f>O32^2/(5*5*3)</f>
        <v>682480692.14578</v>
      </c>
    </row>
    <row r="18" s="1" customFormat="1" ht="15.75" spans="11:20">
      <c r="K18" s="2" t="s">
        <v>26</v>
      </c>
      <c r="L18" s="4">
        <v>2821.67333333333</v>
      </c>
      <c r="M18" s="4">
        <v>2767.17333333333</v>
      </c>
      <c r="N18" s="26">
        <v>3048.98</v>
      </c>
      <c r="O18" s="3">
        <f t="shared" si="0"/>
        <v>8637.82666666666</v>
      </c>
      <c r="P18" s="3">
        <f t="shared" si="1"/>
        <v>2879.27555555555</v>
      </c>
      <c r="S18" s="9" t="s">
        <v>27</v>
      </c>
      <c r="T18" s="10">
        <f>SUMSQ(L7:N31)-T17</f>
        <v>56437704.0389532</v>
      </c>
    </row>
    <row r="19" s="1" customFormat="1" ht="15.75" spans="11:20">
      <c r="K19" s="2" t="s">
        <v>28</v>
      </c>
      <c r="L19" s="4">
        <v>2777.90666666667</v>
      </c>
      <c r="M19" s="4">
        <v>3028.19</v>
      </c>
      <c r="N19" s="26">
        <v>2878.84666666667</v>
      </c>
      <c r="O19" s="3">
        <f t="shared" si="0"/>
        <v>8684.94333333334</v>
      </c>
      <c r="P19" s="3">
        <f t="shared" si="1"/>
        <v>2894.98111111111</v>
      </c>
      <c r="T19" s="10"/>
    </row>
    <row r="20" s="1" customFormat="1" ht="15.75" spans="11:19">
      <c r="K20" s="2" t="s">
        <v>29</v>
      </c>
      <c r="L20" s="4">
        <v>7869.02666666667</v>
      </c>
      <c r="M20" s="4">
        <v>3119.46</v>
      </c>
      <c r="N20" s="26">
        <v>8237.74333333333</v>
      </c>
      <c r="O20" s="3">
        <f t="shared" si="0"/>
        <v>19226.23</v>
      </c>
      <c r="P20" s="3">
        <f t="shared" si="1"/>
        <v>6408.74333333333</v>
      </c>
      <c r="S20" s="11" t="s">
        <v>30</v>
      </c>
    </row>
    <row r="21" s="1" customFormat="1" ht="15.75" spans="11:26">
      <c r="K21" s="2" t="s">
        <v>31</v>
      </c>
      <c r="L21" s="4">
        <v>3049.49</v>
      </c>
      <c r="M21" s="4">
        <v>2871.88</v>
      </c>
      <c r="N21" s="26">
        <v>3221.24</v>
      </c>
      <c r="O21" s="3">
        <f t="shared" si="0"/>
        <v>9142.61</v>
      </c>
      <c r="P21" s="3">
        <f t="shared" si="1"/>
        <v>3047.53666666667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2204.77333333333</v>
      </c>
      <c r="M22" s="4">
        <v>2915.79666666667</v>
      </c>
      <c r="N22" s="26">
        <v>3227.76333333333</v>
      </c>
      <c r="O22" s="3">
        <f t="shared" si="0"/>
        <v>8348.33333333333</v>
      </c>
      <c r="P22" s="3">
        <f t="shared" si="1"/>
        <v>2782.77777777778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2857.89666666667</v>
      </c>
      <c r="M23" s="4">
        <v>2911.77</v>
      </c>
      <c r="N23" s="26">
        <v>2794.72</v>
      </c>
      <c r="O23" s="3">
        <f t="shared" si="0"/>
        <v>8564.38666666667</v>
      </c>
      <c r="P23" s="3">
        <f t="shared" si="1"/>
        <v>2854.79555555556</v>
      </c>
      <c r="S23" s="2" t="s">
        <v>1</v>
      </c>
      <c r="T23" s="2">
        <f>3-1</f>
        <v>2</v>
      </c>
      <c r="U23" s="23">
        <f>(SUMSQ(L32:N32)/25)-T17</f>
        <v>1259016.70854056</v>
      </c>
      <c r="V23" s="6">
        <f t="shared" ref="V23:V27" si="11">U23/T23</f>
        <v>629508.354270279</v>
      </c>
      <c r="W23" s="6">
        <f t="shared" ref="W23:W26" si="12">V23/$V$27</f>
        <v>1.69716854108863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3071.93333333333</v>
      </c>
      <c r="M24" s="4">
        <v>2914.71666666667</v>
      </c>
      <c r="N24" s="26">
        <v>2843.33666666667</v>
      </c>
      <c r="O24" s="3">
        <f t="shared" si="0"/>
        <v>8829.98666666667</v>
      </c>
      <c r="P24" s="3">
        <f t="shared" si="1"/>
        <v>2943.32888888889</v>
      </c>
      <c r="S24" s="2" t="s">
        <v>43</v>
      </c>
      <c r="T24" s="2">
        <f>5-1</f>
        <v>4</v>
      </c>
      <c r="U24" s="23">
        <f>(SUMSQ(T13:X13)/15)-T17</f>
        <v>6639182.86245227</v>
      </c>
      <c r="V24" s="6">
        <f t="shared" si="11"/>
        <v>1659795.71561307</v>
      </c>
      <c r="W24" s="6">
        <f t="shared" si="12"/>
        <v>4.47484620984511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2988.48</v>
      </c>
      <c r="M25" s="4">
        <v>3007.93666666667</v>
      </c>
      <c r="N25" s="26">
        <v>3048.28333333333</v>
      </c>
      <c r="O25" s="3">
        <f t="shared" si="0"/>
        <v>9044.7</v>
      </c>
      <c r="P25" s="3">
        <f t="shared" si="1"/>
        <v>3014.9</v>
      </c>
      <c r="S25" s="2" t="s">
        <v>46</v>
      </c>
      <c r="T25" s="2">
        <f>5-1</f>
        <v>4</v>
      </c>
      <c r="U25" s="23">
        <f>(SUMSQ(Y8:Y12)/15)-T17</f>
        <v>8404080.98418272</v>
      </c>
      <c r="V25" s="6">
        <f t="shared" si="11"/>
        <v>2101020.24604568</v>
      </c>
      <c r="W25" s="6">
        <f t="shared" si="12"/>
        <v>5.6643973691381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2" t="s">
        <v>48</v>
      </c>
      <c r="L26" s="4">
        <v>2979.80333333333</v>
      </c>
      <c r="M26" s="4">
        <v>2942.46666666667</v>
      </c>
      <c r="N26" s="26">
        <v>2758.94</v>
      </c>
      <c r="O26" s="3">
        <f t="shared" si="0"/>
        <v>8681.21</v>
      </c>
      <c r="P26" s="3">
        <f t="shared" si="1"/>
        <v>2893.73666666667</v>
      </c>
      <c r="S26" s="2" t="s">
        <v>49</v>
      </c>
      <c r="T26" s="2">
        <f>(5-1)*(5-1)</f>
        <v>16</v>
      </c>
      <c r="U26" s="23">
        <f>(SUMSQ(T8:X12)/3)-T17-U24-U25</f>
        <v>22331416.2367476</v>
      </c>
      <c r="V26" s="6">
        <f t="shared" si="11"/>
        <v>1395713.51479673</v>
      </c>
      <c r="W26" s="6">
        <f t="shared" si="12"/>
        <v>3.7628747158266</v>
      </c>
      <c r="X26" s="6">
        <v>1.85916701285117</v>
      </c>
      <c r="Y26" s="6">
        <v>2.39851571226643</v>
      </c>
      <c r="Z26" s="2" t="s">
        <v>41</v>
      </c>
    </row>
    <row r="27" s="1" customFormat="1" ht="15.75" spans="11:26">
      <c r="K27" s="2" t="s">
        <v>50</v>
      </c>
      <c r="L27" s="4">
        <v>3159.49</v>
      </c>
      <c r="M27" s="4">
        <v>1511.29</v>
      </c>
      <c r="N27" s="26">
        <v>2972.86666666667</v>
      </c>
      <c r="O27" s="3">
        <f t="shared" si="0"/>
        <v>7643.64666666667</v>
      </c>
      <c r="P27" s="3">
        <f t="shared" si="1"/>
        <v>2547.88222222222</v>
      </c>
      <c r="S27" s="2" t="s">
        <v>51</v>
      </c>
      <c r="T27" s="2">
        <f>((5*5)-1)*(3-1)</f>
        <v>48</v>
      </c>
      <c r="U27" s="23">
        <f>T18-U23-U24-U25-U26</f>
        <v>17804007.24703</v>
      </c>
      <c r="V27" s="6">
        <f t="shared" si="11"/>
        <v>370916.817646459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2935.96</v>
      </c>
      <c r="M28" s="4">
        <v>2919.77666666667</v>
      </c>
      <c r="N28" s="26">
        <v>2744.91</v>
      </c>
      <c r="O28" s="3">
        <f t="shared" si="0"/>
        <v>8600.64666666667</v>
      </c>
      <c r="P28" s="3">
        <f t="shared" si="1"/>
        <v>2866.88222222222</v>
      </c>
      <c r="S28" s="2" t="s">
        <v>2</v>
      </c>
      <c r="T28" s="2">
        <f>(5*5*3)-1</f>
        <v>74</v>
      </c>
      <c r="U28" s="23">
        <f>T18</f>
        <v>56437704.0389532</v>
      </c>
      <c r="V28" s="6"/>
      <c r="W28" s="6"/>
      <c r="X28" s="6"/>
      <c r="Y28" s="6"/>
      <c r="Z28" s="20"/>
    </row>
    <row r="29" s="1" customFormat="1" ht="15.75" spans="11:16">
      <c r="K29" s="2" t="s">
        <v>53</v>
      </c>
      <c r="L29" s="4">
        <v>3007.79666666667</v>
      </c>
      <c r="M29" s="4">
        <v>2953.81666666667</v>
      </c>
      <c r="N29" s="26">
        <v>3149.18666666667</v>
      </c>
      <c r="O29" s="3">
        <f t="shared" si="0"/>
        <v>9110.80000000001</v>
      </c>
      <c r="P29" s="3">
        <f t="shared" si="1"/>
        <v>3036.93333333334</v>
      </c>
    </row>
    <row r="30" s="1" customFormat="1" ht="15.75" spans="11:27">
      <c r="K30" s="2" t="s">
        <v>54</v>
      </c>
      <c r="L30" s="4">
        <v>2845.61</v>
      </c>
      <c r="M30" s="4">
        <v>2919.35</v>
      </c>
      <c r="N30" s="26">
        <v>3174.67333333333</v>
      </c>
      <c r="O30" s="3">
        <f t="shared" si="0"/>
        <v>8939.63333333333</v>
      </c>
      <c r="P30" s="3">
        <f t="shared" si="1"/>
        <v>2979.87777777778</v>
      </c>
      <c r="Y30" s="11" t="s">
        <v>55</v>
      </c>
      <c r="Z30" s="13">
        <f>(SQRT(V27)/P32)*100</f>
        <v>20.1894138059023</v>
      </c>
      <c r="AA30" s="1" t="s">
        <v>56</v>
      </c>
    </row>
    <row r="31" s="1" customFormat="1" ht="15.75" spans="11:19">
      <c r="K31" s="2" t="s">
        <v>57</v>
      </c>
      <c r="L31" s="4">
        <v>3171.51666666667</v>
      </c>
      <c r="M31" s="4">
        <v>2765.87666666667</v>
      </c>
      <c r="N31" s="26">
        <v>2973.87666666667</v>
      </c>
      <c r="O31" s="3">
        <f t="shared" si="0"/>
        <v>8911.27000000001</v>
      </c>
      <c r="P31" s="3">
        <f t="shared" si="1"/>
        <v>2970.42333333334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77308.7933333333</v>
      </c>
      <c r="M32" s="22">
        <f t="shared" si="13"/>
        <v>70855.31</v>
      </c>
      <c r="N32" s="22">
        <f t="shared" si="13"/>
        <v>78079.2433333333</v>
      </c>
      <c r="O32" s="22">
        <f t="shared" si="13"/>
        <v>226243.346666667</v>
      </c>
      <c r="P32" s="20">
        <f>AVERAGE(P7:P31)</f>
        <v>3016.57795555556</v>
      </c>
      <c r="S32" s="9" t="s">
        <v>59</v>
      </c>
      <c r="T32" s="13">
        <f>SQRT(V27/15)</f>
        <v>157.250716510601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447.063787039637</v>
      </c>
      <c r="U35" s="13">
        <f t="shared" si="14"/>
        <v>470.336893083206</v>
      </c>
      <c r="V35" s="13">
        <f t="shared" si="14"/>
        <v>485.432961868224</v>
      </c>
      <c r="W35" s="13">
        <f t="shared" si="14"/>
        <v>496.440512023966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1">
      <c r="S41" s="2" t="s">
        <v>8</v>
      </c>
      <c r="T41" s="6"/>
      <c r="U41" s="2"/>
    </row>
    <row r="42" s="1" customFormat="1" spans="19:22">
      <c r="S42" s="2" t="s">
        <v>9</v>
      </c>
      <c r="T42" s="6"/>
      <c r="U42" s="2"/>
      <c r="V42" s="15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157.250716510601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447.063787039637</v>
      </c>
      <c r="U49" s="13">
        <f t="shared" si="15"/>
        <v>470.336893083206</v>
      </c>
      <c r="V49" s="13">
        <f t="shared" si="15"/>
        <v>485.432961868224</v>
      </c>
      <c r="W49" s="13">
        <f t="shared" si="15"/>
        <v>496.440512023966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351.623291628251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999.665018099118</v>
      </c>
      <c r="U62" s="19">
        <f t="shared" si="16"/>
        <v>1051.7052652601</v>
      </c>
      <c r="V62" s="19">
        <f t="shared" si="16"/>
        <v>1085.46110125641</v>
      </c>
      <c r="W62" s="19">
        <f t="shared" si="16"/>
        <v>1110.07473167039</v>
      </c>
      <c r="X62" s="19">
        <f t="shared" si="16"/>
        <v>1129.06238941831</v>
      </c>
      <c r="Y62" s="19">
        <f t="shared" si="16"/>
        <v>1143.8305676667</v>
      </c>
      <c r="Z62" s="19">
        <f t="shared" si="16"/>
        <v>1156.13738287369</v>
      </c>
      <c r="AA62" s="19">
        <f t="shared" si="16"/>
        <v>1166.68608162254</v>
      </c>
      <c r="AB62" s="19">
        <f t="shared" si="16"/>
        <v>1175.12504062162</v>
      </c>
      <c r="AC62" s="19">
        <f t="shared" si="16"/>
        <v>1182.50912974581</v>
      </c>
      <c r="AD62" s="19">
        <f t="shared" si="16"/>
        <v>1189.18997228675</v>
      </c>
      <c r="AE62" s="19">
        <f t="shared" si="16"/>
        <v>1194.8159449528</v>
      </c>
      <c r="AF62" s="19">
        <f t="shared" si="16"/>
        <v>1199.73867103559</v>
      </c>
      <c r="AG62" s="19">
        <f t="shared" si="16"/>
        <v>1203.95815053513</v>
      </c>
      <c r="AH62" s="19">
        <f t="shared" si="16"/>
        <v>1207.82600674304</v>
      </c>
      <c r="AI62" s="19">
        <f t="shared" si="16"/>
        <v>1211.34223965933</v>
      </c>
      <c r="AJ62" s="19">
        <f t="shared" si="16"/>
        <v>1214.15522599235</v>
      </c>
      <c r="AK62" s="19">
        <f t="shared" si="16"/>
        <v>1216.96821232538</v>
      </c>
      <c r="AL62" s="19">
        <f t="shared" si="16"/>
        <v>1219.42957536678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13"/>
    </row>
    <row r="66" s="1" customFormat="1" spans="19:21">
      <c r="S66" s="2" t="s">
        <v>10</v>
      </c>
      <c r="T66" s="22"/>
      <c r="U66" s="2"/>
    </row>
    <row r="67" s="1" customFormat="1" spans="19:21">
      <c r="S67" s="2" t="s">
        <v>12</v>
      </c>
      <c r="T67" s="22"/>
      <c r="U67" s="2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1">
      <c r="S71" s="2" t="s">
        <v>20</v>
      </c>
      <c r="T71" s="22"/>
      <c r="U71" s="2"/>
    </row>
    <row r="72" s="1" customFormat="1" spans="19:22">
      <c r="S72" s="2" t="s">
        <v>21</v>
      </c>
      <c r="T72" s="22"/>
      <c r="U72" s="2"/>
      <c r="V72" s="19"/>
    </row>
    <row r="73" s="1" customFormat="1" spans="19:22">
      <c r="S73" s="2" t="s">
        <v>22</v>
      </c>
      <c r="T73" s="22"/>
      <c r="U73" s="2"/>
      <c r="V73" s="15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1">
      <c r="S76" s="2" t="s">
        <v>26</v>
      </c>
      <c r="T76" s="22"/>
      <c r="U76" s="2"/>
    </row>
    <row r="77" s="1" customFormat="1" spans="19:21">
      <c r="S77" s="2" t="s">
        <v>28</v>
      </c>
      <c r="T77" s="22"/>
      <c r="U77" s="2"/>
    </row>
    <row r="78" s="1" customFormat="1" spans="19:21">
      <c r="S78" s="2" t="s">
        <v>29</v>
      </c>
      <c r="T78" s="22"/>
      <c r="U78" s="2"/>
    </row>
    <row r="79" s="1" customFormat="1" spans="19:21">
      <c r="S79" s="2" t="s">
        <v>31</v>
      </c>
      <c r="T79" s="22"/>
      <c r="U79" s="2"/>
    </row>
    <row r="80" s="1" customFormat="1" spans="19:22">
      <c r="S80" s="2" t="s">
        <v>39</v>
      </c>
      <c r="T80" s="22"/>
      <c r="U80" s="2"/>
      <c r="V80" s="15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1">
      <c r="S83" s="2" t="s">
        <v>45</v>
      </c>
      <c r="T83" s="22"/>
      <c r="U83" s="2"/>
    </row>
    <row r="84" s="1" customFormat="1" spans="19:21">
      <c r="S84" s="2" t="s">
        <v>48</v>
      </c>
      <c r="T84" s="22"/>
      <c r="U84" s="2"/>
    </row>
    <row r="85" s="1" customFormat="1" spans="19:21">
      <c r="S85" s="2" t="s">
        <v>50</v>
      </c>
      <c r="T85" s="22"/>
      <c r="U85" s="2"/>
    </row>
    <row r="86" s="1" customFormat="1" spans="19:21">
      <c r="S86" s="2" t="s">
        <v>52</v>
      </c>
      <c r="T86" s="22"/>
      <c r="U86" s="2"/>
    </row>
    <row r="87" s="1" customFormat="1" spans="19:21">
      <c r="S87" s="2" t="s">
        <v>53</v>
      </c>
      <c r="T87" s="22"/>
      <c r="U87" s="2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I7" workbookViewId="0">
      <selection activeCell="Z27" sqref="Z27"/>
    </sheetView>
  </sheetViews>
  <sheetFormatPr defaultColWidth="9" defaultRowHeight="15"/>
  <cols>
    <col min="1" max="11" width="9" style="1"/>
    <col min="12" max="12" width="11.6" style="1" customWidth="1"/>
    <col min="13" max="14" width="11.4285714285714" style="1" customWidth="1"/>
    <col min="15" max="15" width="11.0666666666667" style="1" customWidth="1"/>
    <col min="16" max="16" width="12.8571428571429" style="1"/>
    <col min="17" max="18" width="9" style="1"/>
    <col min="19" max="19" width="10.0857142857143" style="1" customWidth="1"/>
    <col min="20" max="20" width="12.8571428571429" style="1" customWidth="1"/>
    <col min="21" max="21" width="12.3238095238095" style="1" customWidth="1"/>
    <col min="22" max="22" width="11.3619047619048" style="1" customWidth="1"/>
    <col min="23" max="23" width="11.7714285714286" style="1" customWidth="1"/>
    <col min="24" max="24" width="10.7047619047619" style="1" customWidth="1"/>
    <col min="25" max="25" width="11.0666666666667" style="1" customWidth="1"/>
    <col min="26" max="26" width="10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3" t="s">
        <v>4</v>
      </c>
      <c r="L7" s="4">
        <v>2821.67333333333</v>
      </c>
      <c r="M7" s="4">
        <v>3750.28666666667</v>
      </c>
      <c r="N7" s="5">
        <v>3239.31666666667</v>
      </c>
      <c r="O7" s="3">
        <f>SUM(L7:N7)</f>
        <v>9811.27666666667</v>
      </c>
      <c r="P7" s="3">
        <f t="shared" ref="P7:P31" si="0">AVERAGE(L7:N7)</f>
        <v>3270.42555555556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3" t="s">
        <v>10</v>
      </c>
      <c r="L8" s="4">
        <v>3197.56333333333</v>
      </c>
      <c r="M8" s="4">
        <v>3717.57</v>
      </c>
      <c r="N8" s="5">
        <v>3588.94666666667</v>
      </c>
      <c r="O8" s="3">
        <f t="shared" ref="O7:O31" si="1">SUM(L8:N8)</f>
        <v>10504.08</v>
      </c>
      <c r="P8" s="3">
        <f t="shared" si="0"/>
        <v>3501.36</v>
      </c>
      <c r="S8" s="2" t="s">
        <v>11</v>
      </c>
      <c r="T8" s="22">
        <f t="shared" ref="T8:T12" si="2">O7</f>
        <v>9811.27666666667</v>
      </c>
      <c r="U8" s="22">
        <f t="shared" ref="U8:U12" si="3">O12</f>
        <v>10457.2133333333</v>
      </c>
      <c r="V8" s="22">
        <f t="shared" ref="V8:V12" si="4">O17</f>
        <v>10434.9966666667</v>
      </c>
      <c r="W8" s="22">
        <f t="shared" ref="W8:W12" si="5">O22</f>
        <v>10182.4033333333</v>
      </c>
      <c r="X8" s="22">
        <f t="shared" ref="X8:X12" si="6">O27</f>
        <v>10065.9633333333</v>
      </c>
      <c r="Y8" s="22">
        <f t="shared" ref="Y8:Y12" si="7">SUM(T8:X8)</f>
        <v>50951.8533333334</v>
      </c>
      <c r="Z8" s="6">
        <f t="shared" ref="Z8:Z12" si="8">Y8/15</f>
        <v>3396.79022222222</v>
      </c>
    </row>
    <row r="9" s="1" customFormat="1" ht="15.75" spans="11:26">
      <c r="K9" s="3" t="s">
        <v>12</v>
      </c>
      <c r="L9" s="4">
        <v>3613.16</v>
      </c>
      <c r="M9" s="4">
        <v>3615.82</v>
      </c>
      <c r="N9" s="5">
        <v>3477.86666666667</v>
      </c>
      <c r="O9" s="3">
        <f t="shared" si="1"/>
        <v>10706.8466666667</v>
      </c>
      <c r="P9" s="3">
        <f t="shared" si="0"/>
        <v>3568.94888888889</v>
      </c>
      <c r="S9" s="2" t="s">
        <v>13</v>
      </c>
      <c r="T9" s="22">
        <f t="shared" si="2"/>
        <v>10504.08</v>
      </c>
      <c r="U9" s="22">
        <f t="shared" si="3"/>
        <v>10641.3433333333</v>
      </c>
      <c r="V9" s="22">
        <f t="shared" si="4"/>
        <v>10694.13</v>
      </c>
      <c r="W9" s="22">
        <f t="shared" si="5"/>
        <v>10504.5666666667</v>
      </c>
      <c r="X9" s="22">
        <f t="shared" si="6"/>
        <v>10602.1333333333</v>
      </c>
      <c r="Y9" s="22">
        <f t="shared" si="7"/>
        <v>52946.2533333333</v>
      </c>
      <c r="Z9" s="6">
        <f t="shared" si="8"/>
        <v>3529.75022222222</v>
      </c>
    </row>
    <row r="10" s="1" customFormat="1" ht="15.75" spans="11:26">
      <c r="K10" s="3" t="s">
        <v>14</v>
      </c>
      <c r="L10" s="4">
        <v>3616.11</v>
      </c>
      <c r="M10" s="4">
        <v>3619.37666666667</v>
      </c>
      <c r="N10" s="5">
        <v>3804.27</v>
      </c>
      <c r="O10" s="3">
        <f t="shared" si="1"/>
        <v>11039.7566666667</v>
      </c>
      <c r="P10" s="3">
        <f t="shared" si="0"/>
        <v>3679.91888888889</v>
      </c>
      <c r="S10" s="2" t="s">
        <v>15</v>
      </c>
      <c r="T10" s="22">
        <f t="shared" si="2"/>
        <v>10706.8466666667</v>
      </c>
      <c r="U10" s="22">
        <f t="shared" si="3"/>
        <v>11202.04</v>
      </c>
      <c r="V10" s="22">
        <f t="shared" si="4"/>
        <v>10821.8133333333</v>
      </c>
      <c r="W10" s="22">
        <f t="shared" si="5"/>
        <v>11091.4266666667</v>
      </c>
      <c r="X10" s="22">
        <f t="shared" si="6"/>
        <v>11891.2666666667</v>
      </c>
      <c r="Y10" s="22">
        <f t="shared" si="7"/>
        <v>55713.3933333333</v>
      </c>
      <c r="Z10" s="6">
        <f t="shared" si="8"/>
        <v>3714.22622222222</v>
      </c>
    </row>
    <row r="11" s="1" customFormat="1" ht="15.75" spans="11:26">
      <c r="K11" s="3" t="s">
        <v>16</v>
      </c>
      <c r="L11" s="4">
        <v>3783.78333333333</v>
      </c>
      <c r="M11" s="4">
        <v>3533.13666666667</v>
      </c>
      <c r="N11" s="5">
        <v>3602.64666666667</v>
      </c>
      <c r="O11" s="3">
        <f t="shared" si="1"/>
        <v>10919.5666666667</v>
      </c>
      <c r="P11" s="3">
        <f t="shared" si="0"/>
        <v>3639.85555555556</v>
      </c>
      <c r="S11" s="2" t="s">
        <v>17</v>
      </c>
      <c r="T11" s="22">
        <f t="shared" si="2"/>
        <v>11039.7566666667</v>
      </c>
      <c r="U11" s="22">
        <f t="shared" si="3"/>
        <v>11088.8566666667</v>
      </c>
      <c r="V11" s="22">
        <f t="shared" si="4"/>
        <v>20305.9633333333</v>
      </c>
      <c r="W11" s="22">
        <f t="shared" si="5"/>
        <v>11415.6933333333</v>
      </c>
      <c r="X11" s="22">
        <f t="shared" si="6"/>
        <v>11395.31</v>
      </c>
      <c r="Y11" s="22">
        <f t="shared" si="7"/>
        <v>65245.58</v>
      </c>
      <c r="Z11" s="6">
        <f t="shared" si="8"/>
        <v>4349.70533333333</v>
      </c>
    </row>
    <row r="12" s="1" customFormat="1" ht="15.75" spans="11:26">
      <c r="K12" s="3" t="s">
        <v>18</v>
      </c>
      <c r="L12" s="4">
        <v>3547.59</v>
      </c>
      <c r="M12" s="4">
        <v>3269.31666666667</v>
      </c>
      <c r="N12" s="5">
        <v>3640.30666666667</v>
      </c>
      <c r="O12" s="3">
        <f t="shared" si="1"/>
        <v>10457.2133333333</v>
      </c>
      <c r="P12" s="3">
        <f t="shared" si="0"/>
        <v>3485.73777777778</v>
      </c>
      <c r="S12" s="2" t="s">
        <v>19</v>
      </c>
      <c r="T12" s="22">
        <f t="shared" si="2"/>
        <v>10919.5666666667</v>
      </c>
      <c r="U12" s="22">
        <f t="shared" si="3"/>
        <v>10931.91</v>
      </c>
      <c r="V12" s="22">
        <f t="shared" si="4"/>
        <v>13200.64</v>
      </c>
      <c r="W12" s="22">
        <f t="shared" si="5"/>
        <v>10785.7166666667</v>
      </c>
      <c r="X12" s="22">
        <f t="shared" si="6"/>
        <v>11346.3733333333</v>
      </c>
      <c r="Y12" s="22">
        <f t="shared" si="7"/>
        <v>57184.2066666667</v>
      </c>
      <c r="Z12" s="6">
        <f t="shared" si="8"/>
        <v>3812.28044444444</v>
      </c>
    </row>
    <row r="13" s="1" customFormat="1" ht="15.75" spans="11:26">
      <c r="K13" s="3" t="s">
        <v>20</v>
      </c>
      <c r="L13" s="4">
        <v>3604.91</v>
      </c>
      <c r="M13" s="4">
        <v>3580.24666666667</v>
      </c>
      <c r="N13" s="5">
        <v>3456.18666666667</v>
      </c>
      <c r="O13" s="3">
        <f t="shared" si="1"/>
        <v>10641.3433333333</v>
      </c>
      <c r="P13" s="3">
        <f t="shared" si="0"/>
        <v>3547.11444444445</v>
      </c>
      <c r="S13" s="2" t="s">
        <v>2</v>
      </c>
      <c r="T13" s="22">
        <f t="shared" ref="T13:Y13" si="9">SUM(T8:T12)</f>
        <v>52981.5266666667</v>
      </c>
      <c r="U13" s="22">
        <f t="shared" si="9"/>
        <v>54321.3633333334</v>
      </c>
      <c r="V13" s="22">
        <f t="shared" si="9"/>
        <v>65457.5433333333</v>
      </c>
      <c r="W13" s="22">
        <f t="shared" si="9"/>
        <v>53979.8066666667</v>
      </c>
      <c r="X13" s="22">
        <f t="shared" si="9"/>
        <v>55301.0466666667</v>
      </c>
      <c r="Y13" s="22">
        <f t="shared" si="9"/>
        <v>282041.286666667</v>
      </c>
      <c r="Z13" s="2"/>
    </row>
    <row r="14" s="1" customFormat="1" ht="15.75" spans="11:26">
      <c r="K14" s="3" t="s">
        <v>21</v>
      </c>
      <c r="L14" s="4">
        <v>3477.43333333333</v>
      </c>
      <c r="M14" s="4">
        <v>3743.09666666667</v>
      </c>
      <c r="N14" s="5">
        <v>3981.51</v>
      </c>
      <c r="O14" s="3">
        <f t="shared" si="1"/>
        <v>11202.04</v>
      </c>
      <c r="P14" s="3">
        <f t="shared" si="0"/>
        <v>3734.01333333333</v>
      </c>
      <c r="S14" s="2" t="s">
        <v>3</v>
      </c>
      <c r="T14" s="6">
        <f t="shared" ref="T14:X14" si="10">T13/15</f>
        <v>3532.10177777778</v>
      </c>
      <c r="U14" s="6">
        <f t="shared" si="10"/>
        <v>3621.42422222222</v>
      </c>
      <c r="V14" s="6">
        <f t="shared" si="10"/>
        <v>4363.83622222222</v>
      </c>
      <c r="W14" s="6">
        <f t="shared" si="10"/>
        <v>3598.65377777778</v>
      </c>
      <c r="X14" s="6">
        <f t="shared" si="10"/>
        <v>3686.73644444445</v>
      </c>
      <c r="Y14" s="2"/>
      <c r="Z14" s="2"/>
    </row>
    <row r="15" s="1" customFormat="1" ht="15.75" spans="11:16">
      <c r="K15" s="3" t="s">
        <v>22</v>
      </c>
      <c r="L15" s="4">
        <v>3702.97666666667</v>
      </c>
      <c r="M15" s="4">
        <v>3798.67</v>
      </c>
      <c r="N15" s="5">
        <v>3587.21</v>
      </c>
      <c r="O15" s="3">
        <f t="shared" si="1"/>
        <v>11088.8566666667</v>
      </c>
      <c r="P15" s="3">
        <f t="shared" si="0"/>
        <v>3696.28555555556</v>
      </c>
    </row>
    <row r="16" s="1" customFormat="1" ht="15.75" spans="11:16">
      <c r="K16" s="3" t="s">
        <v>23</v>
      </c>
      <c r="L16" s="4">
        <v>3482.11666666667</v>
      </c>
      <c r="M16" s="4">
        <v>3561.82333333333</v>
      </c>
      <c r="N16" s="5">
        <v>3887.97</v>
      </c>
      <c r="O16" s="3">
        <f t="shared" si="1"/>
        <v>10931.91</v>
      </c>
      <c r="P16" s="3">
        <f t="shared" si="0"/>
        <v>3643.97</v>
      </c>
    </row>
    <row r="17" s="1" customFormat="1" ht="15.75" spans="11:20">
      <c r="K17" s="3" t="s">
        <v>24</v>
      </c>
      <c r="L17" s="4">
        <v>3049.49</v>
      </c>
      <c r="M17" s="4">
        <v>3703.47666666667</v>
      </c>
      <c r="N17" s="5">
        <v>3682.03</v>
      </c>
      <c r="O17" s="3">
        <f t="shared" si="1"/>
        <v>10434.9966666667</v>
      </c>
      <c r="P17" s="3">
        <f t="shared" si="0"/>
        <v>3478.33222222222</v>
      </c>
      <c r="S17" s="9" t="s">
        <v>25</v>
      </c>
      <c r="T17" s="15">
        <f>O32^2/(5*5*3)</f>
        <v>1060630498.46119</v>
      </c>
    </row>
    <row r="18" s="1" customFormat="1" ht="15.75" spans="11:20">
      <c r="K18" s="3" t="s">
        <v>26</v>
      </c>
      <c r="L18" s="4">
        <v>3660.7</v>
      </c>
      <c r="M18" s="4">
        <v>3604.47666666667</v>
      </c>
      <c r="N18" s="5">
        <v>3428.95333333333</v>
      </c>
      <c r="O18" s="3">
        <f t="shared" si="1"/>
        <v>10694.13</v>
      </c>
      <c r="P18" s="3">
        <f t="shared" si="0"/>
        <v>3564.71</v>
      </c>
      <c r="S18" s="9" t="s">
        <v>27</v>
      </c>
      <c r="T18" s="15">
        <f>SUMSQ(L7:N31)-T17</f>
        <v>52502213.4345481</v>
      </c>
    </row>
    <row r="19" s="1" customFormat="1" ht="15.75" spans="11:16">
      <c r="K19" s="3" t="s">
        <v>28</v>
      </c>
      <c r="L19" s="4">
        <v>3653.77</v>
      </c>
      <c r="M19" s="4">
        <v>3731.80666666667</v>
      </c>
      <c r="N19" s="5">
        <v>3436.23666666667</v>
      </c>
      <c r="O19" s="3">
        <f t="shared" si="1"/>
        <v>10821.8133333333</v>
      </c>
      <c r="P19" s="3">
        <f t="shared" si="0"/>
        <v>3607.27111111111</v>
      </c>
    </row>
    <row r="20" s="1" customFormat="1" ht="15.75" spans="11:19">
      <c r="K20" s="3" t="s">
        <v>29</v>
      </c>
      <c r="L20" s="4">
        <v>7970.28333333333</v>
      </c>
      <c r="M20" s="4">
        <v>8537.44333333333</v>
      </c>
      <c r="N20" s="5">
        <v>3798.23666666667</v>
      </c>
      <c r="O20" s="3">
        <f t="shared" si="1"/>
        <v>20305.9633333333</v>
      </c>
      <c r="P20" s="3">
        <f t="shared" si="0"/>
        <v>6768.65444444444</v>
      </c>
      <c r="S20" s="11" t="s">
        <v>30</v>
      </c>
    </row>
    <row r="21" s="1" customFormat="1" ht="15.75" spans="11:26">
      <c r="K21" s="3" t="s">
        <v>31</v>
      </c>
      <c r="L21" s="4">
        <v>5974.31</v>
      </c>
      <c r="M21" s="4">
        <v>3484.78333333333</v>
      </c>
      <c r="N21" s="5">
        <v>3741.54666666667</v>
      </c>
      <c r="O21" s="3">
        <f t="shared" si="1"/>
        <v>13200.64</v>
      </c>
      <c r="P21" s="3">
        <f t="shared" si="0"/>
        <v>4400.21333333333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3" t="s">
        <v>39</v>
      </c>
      <c r="L22" s="4">
        <v>3806.74666666667</v>
      </c>
      <c r="M22" s="4">
        <v>2580.76</v>
      </c>
      <c r="N22" s="5">
        <v>3794.89666666667</v>
      </c>
      <c r="O22" s="3">
        <f t="shared" si="1"/>
        <v>10182.4033333333</v>
      </c>
      <c r="P22" s="3">
        <f t="shared" si="0"/>
        <v>3394.13444444445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3" t="s">
        <v>40</v>
      </c>
      <c r="L23" s="4">
        <v>3468.04333333333</v>
      </c>
      <c r="M23" s="4">
        <v>3817.06666666667</v>
      </c>
      <c r="N23" s="5">
        <v>3219.45666666667</v>
      </c>
      <c r="O23" s="3">
        <f t="shared" si="1"/>
        <v>10504.5666666667</v>
      </c>
      <c r="P23" s="3">
        <f t="shared" si="0"/>
        <v>3501.52222222222</v>
      </c>
      <c r="S23" s="2" t="s">
        <v>1</v>
      </c>
      <c r="T23" s="2">
        <f>3-1</f>
        <v>2</v>
      </c>
      <c r="U23" s="6">
        <f>(SUMSQ(L32:N32)/25)-T17</f>
        <v>486968.044643283</v>
      </c>
      <c r="V23" s="6">
        <f t="shared" ref="V23:V27" si="11">U23/T23</f>
        <v>243484.022321641</v>
      </c>
      <c r="W23" s="6">
        <f t="shared" ref="W23:W26" si="12">V23/$V$27</f>
        <v>0.577920653170811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3" t="s">
        <v>42</v>
      </c>
      <c r="L24" s="4">
        <v>3744.37</v>
      </c>
      <c r="M24" s="4">
        <v>3622.09333333333</v>
      </c>
      <c r="N24" s="5">
        <v>3724.96333333333</v>
      </c>
      <c r="O24" s="3">
        <f t="shared" si="1"/>
        <v>11091.4266666667</v>
      </c>
      <c r="P24" s="3">
        <f t="shared" si="0"/>
        <v>3697.14222222222</v>
      </c>
      <c r="S24" s="2" t="s">
        <v>43</v>
      </c>
      <c r="T24" s="2">
        <f>5-1</f>
        <v>4</v>
      </c>
      <c r="U24" s="6">
        <f>(SUMSQ(T13:X13)/15)-T17</f>
        <v>7007364.98931396</v>
      </c>
      <c r="V24" s="6">
        <f t="shared" si="11"/>
        <v>1751841.24732849</v>
      </c>
      <c r="W24" s="6">
        <f t="shared" si="12"/>
        <v>4.15807669125097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3" t="s">
        <v>45</v>
      </c>
      <c r="L25" s="4">
        <v>3755.44333333333</v>
      </c>
      <c r="M25" s="4">
        <v>3798.67</v>
      </c>
      <c r="N25" s="5">
        <v>3861.58</v>
      </c>
      <c r="O25" s="3">
        <f t="shared" si="1"/>
        <v>11415.6933333333</v>
      </c>
      <c r="P25" s="3">
        <f t="shared" si="0"/>
        <v>3805.23111111111</v>
      </c>
      <c r="S25" s="2" t="s">
        <v>46</v>
      </c>
      <c r="T25" s="2">
        <f>5-1</f>
        <v>4</v>
      </c>
      <c r="U25" s="6">
        <f>(SUMSQ(Y8:Y12)/15)-T17</f>
        <v>8062734.77122664</v>
      </c>
      <c r="V25" s="6">
        <f t="shared" si="11"/>
        <v>2015683.69280666</v>
      </c>
      <c r="W25" s="6">
        <f t="shared" si="12"/>
        <v>4.78431900880027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3" t="s">
        <v>48</v>
      </c>
      <c r="L26" s="4">
        <v>3707.76</v>
      </c>
      <c r="M26" s="4">
        <v>3519.56333333333</v>
      </c>
      <c r="N26" s="5">
        <v>3558.39333333333</v>
      </c>
      <c r="O26" s="3">
        <f t="shared" si="1"/>
        <v>10785.7166666667</v>
      </c>
      <c r="P26" s="3">
        <f t="shared" si="0"/>
        <v>3595.23888888889</v>
      </c>
      <c r="S26" s="2" t="s">
        <v>49</v>
      </c>
      <c r="T26" s="2">
        <f>(5-1)*(5-1)</f>
        <v>16</v>
      </c>
      <c r="U26" s="6">
        <f>(SUMSQ(T8:X12)/3)-T17-U24-U25</f>
        <v>16722243.0434889</v>
      </c>
      <c r="V26" s="6">
        <f t="shared" si="11"/>
        <v>1045140.19021805</v>
      </c>
      <c r="W26" s="6">
        <f t="shared" si="12"/>
        <v>2.4806888584582</v>
      </c>
      <c r="X26" s="6">
        <v>1.85916701285117</v>
      </c>
      <c r="Y26" s="6">
        <v>2.39851571226643</v>
      </c>
      <c r="Z26" s="2" t="s">
        <v>41</v>
      </c>
    </row>
    <row r="27" s="1" customFormat="1" ht="15.75" spans="11:26">
      <c r="K27" s="3" t="s">
        <v>50</v>
      </c>
      <c r="L27" s="4">
        <v>3038.10666666667</v>
      </c>
      <c r="M27" s="4">
        <v>3423.97666666667</v>
      </c>
      <c r="N27" s="5">
        <v>3603.88</v>
      </c>
      <c r="O27" s="3">
        <f t="shared" si="1"/>
        <v>10065.9633333333</v>
      </c>
      <c r="P27" s="3">
        <f t="shared" si="0"/>
        <v>3355.32111111111</v>
      </c>
      <c r="S27" s="2" t="s">
        <v>51</v>
      </c>
      <c r="T27" s="2">
        <f>((5*5)-1)*(3-1)</f>
        <v>48</v>
      </c>
      <c r="U27" s="6">
        <f>T18-U23-U24-U25-U26</f>
        <v>20222902.5858754</v>
      </c>
      <c r="V27" s="6">
        <f t="shared" si="11"/>
        <v>421310.470539071</v>
      </c>
      <c r="W27" s="6"/>
      <c r="X27" s="6"/>
      <c r="Y27" s="6"/>
      <c r="Z27" s="20"/>
    </row>
    <row r="28" s="1" customFormat="1" ht="15.75" spans="11:26">
      <c r="K28" s="3" t="s">
        <v>52</v>
      </c>
      <c r="L28" s="4">
        <v>3485.25</v>
      </c>
      <c r="M28" s="4">
        <v>3626.46</v>
      </c>
      <c r="N28" s="5">
        <v>3490.42333333333</v>
      </c>
      <c r="O28" s="3">
        <f t="shared" si="1"/>
        <v>10602.1333333333</v>
      </c>
      <c r="P28" s="3">
        <f t="shared" si="0"/>
        <v>3534.04444444444</v>
      </c>
      <c r="S28" s="2" t="s">
        <v>2</v>
      </c>
      <c r="T28" s="2">
        <f>(5*5*3)-1</f>
        <v>74</v>
      </c>
      <c r="U28" s="6">
        <f>T18</f>
        <v>52502213.4345481</v>
      </c>
      <c r="V28" s="6"/>
      <c r="W28" s="6"/>
      <c r="X28" s="6"/>
      <c r="Y28" s="6"/>
      <c r="Z28" s="20"/>
    </row>
    <row r="29" s="1" customFormat="1" ht="15.75" spans="11:16">
      <c r="K29" s="3" t="s">
        <v>53</v>
      </c>
      <c r="L29" s="4">
        <v>4648.60333333333</v>
      </c>
      <c r="M29" s="4">
        <v>3531.50333333333</v>
      </c>
      <c r="N29" s="5">
        <v>3711.16</v>
      </c>
      <c r="O29" s="3">
        <f t="shared" si="1"/>
        <v>11891.2666666667</v>
      </c>
      <c r="P29" s="3">
        <f t="shared" si="0"/>
        <v>3963.75555555555</v>
      </c>
    </row>
    <row r="30" s="1" customFormat="1" ht="15.75" spans="11:27">
      <c r="K30" s="3" t="s">
        <v>54</v>
      </c>
      <c r="L30" s="4">
        <v>3651.91</v>
      </c>
      <c r="M30" s="4">
        <v>3777.91666666667</v>
      </c>
      <c r="N30" s="5">
        <v>3965.48333333333</v>
      </c>
      <c r="O30" s="3">
        <f t="shared" si="1"/>
        <v>11395.31</v>
      </c>
      <c r="P30" s="3">
        <f t="shared" si="0"/>
        <v>3798.43666666667</v>
      </c>
      <c r="Y30" s="11" t="s">
        <v>55</v>
      </c>
      <c r="Z30" s="13">
        <f>(SQRT(V27)/P32)*100</f>
        <v>17.2603541501752</v>
      </c>
      <c r="AA30" s="1" t="s">
        <v>56</v>
      </c>
    </row>
    <row r="31" s="1" customFormat="1" ht="15.75" spans="11:19">
      <c r="K31" s="3" t="s">
        <v>57</v>
      </c>
      <c r="L31" s="4">
        <v>3596.78666666667</v>
      </c>
      <c r="M31" s="4">
        <v>3759.47</v>
      </c>
      <c r="N31" s="5">
        <v>3990.11666666667</v>
      </c>
      <c r="O31" s="3">
        <f t="shared" si="1"/>
        <v>11346.3733333333</v>
      </c>
      <c r="P31" s="3">
        <f t="shared" si="0"/>
        <v>3782.12444444445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96058.89</v>
      </c>
      <c r="M32" s="22">
        <f t="shared" si="13"/>
        <v>94708.81</v>
      </c>
      <c r="N32" s="22">
        <f t="shared" si="13"/>
        <v>91273.5866666667</v>
      </c>
      <c r="O32" s="22">
        <f t="shared" si="13"/>
        <v>282041.286666667</v>
      </c>
      <c r="P32" s="20">
        <f>AVERAGE(P7:P31)</f>
        <v>3760.55048888889</v>
      </c>
      <c r="S32" s="9" t="s">
        <v>59</v>
      </c>
      <c r="T32" s="13">
        <f>SQRT(V27/15)</f>
        <v>167.592853972372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476.466483843453</v>
      </c>
      <c r="U35" s="13">
        <f t="shared" si="14"/>
        <v>501.270226231364</v>
      </c>
      <c r="V35" s="13">
        <f t="shared" si="14"/>
        <v>517.359140212712</v>
      </c>
      <c r="W35" s="13">
        <f t="shared" si="14"/>
        <v>529.090639990778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2">
      <c r="S39" s="2" t="s">
        <v>6</v>
      </c>
      <c r="T39" s="6"/>
      <c r="U39" s="2"/>
      <c r="V39" s="15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167.592853972372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476.466483843453</v>
      </c>
      <c r="U49" s="13">
        <f t="shared" si="15"/>
        <v>501.270226231364</v>
      </c>
      <c r="V49" s="13">
        <f t="shared" si="15"/>
        <v>517.359140212712</v>
      </c>
      <c r="W49" s="13">
        <f t="shared" si="15"/>
        <v>529.090639990778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11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374.749014025419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1065.41144687427</v>
      </c>
      <c r="U62" s="19">
        <f t="shared" si="16"/>
        <v>1120.87430095003</v>
      </c>
      <c r="V62" s="19">
        <f t="shared" si="16"/>
        <v>1156.85020629647</v>
      </c>
      <c r="W62" s="19">
        <f t="shared" si="16"/>
        <v>1183.08263727825</v>
      </c>
      <c r="X62" s="19">
        <f t="shared" si="16"/>
        <v>1203.31908403562</v>
      </c>
      <c r="Y62" s="19">
        <f t="shared" si="16"/>
        <v>1219.05854262469</v>
      </c>
      <c r="Z62" s="19">
        <f t="shared" si="16"/>
        <v>1232.17475811558</v>
      </c>
      <c r="AA62" s="19">
        <f t="shared" si="16"/>
        <v>1243.41722853634</v>
      </c>
      <c r="AB62" s="19">
        <f t="shared" si="16"/>
        <v>1252.41120487295</v>
      </c>
      <c r="AC62" s="19">
        <f t="shared" si="16"/>
        <v>1260.28093416748</v>
      </c>
      <c r="AD62" s="19">
        <f t="shared" si="16"/>
        <v>1267.40116543397</v>
      </c>
      <c r="AE62" s="19">
        <f t="shared" si="16"/>
        <v>1273.39714965837</v>
      </c>
      <c r="AF62" s="19">
        <f t="shared" si="16"/>
        <v>1278.64363585473</v>
      </c>
      <c r="AG62" s="19">
        <f t="shared" si="16"/>
        <v>1283.14062402303</v>
      </c>
      <c r="AH62" s="19">
        <f t="shared" si="16"/>
        <v>1287.26286317731</v>
      </c>
      <c r="AI62" s="19">
        <f t="shared" si="16"/>
        <v>1291.01035331757</v>
      </c>
      <c r="AJ62" s="19">
        <f t="shared" si="16"/>
        <v>1294.00834542977</v>
      </c>
      <c r="AK62" s="19">
        <f t="shared" si="16"/>
        <v>1297.00633754197</v>
      </c>
      <c r="AL62" s="19">
        <f t="shared" si="16"/>
        <v>1299.62958064015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2">
      <c r="S66" s="2" t="s">
        <v>10</v>
      </c>
      <c r="T66" s="22"/>
      <c r="U66" s="2"/>
      <c r="V66" s="19"/>
    </row>
    <row r="67" s="1" customFormat="1" spans="19:21">
      <c r="S67" s="2" t="s">
        <v>12</v>
      </c>
      <c r="T67" s="22"/>
      <c r="U67" s="2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2">
      <c r="S71" s="2" t="s">
        <v>20</v>
      </c>
      <c r="T71" s="22"/>
      <c r="U71" s="2"/>
      <c r="V71" s="21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2">
      <c r="S76" s="2" t="s">
        <v>26</v>
      </c>
      <c r="T76" s="22"/>
      <c r="U76" s="2"/>
      <c r="V76" s="15"/>
    </row>
    <row r="77" s="1" customFormat="1" spans="19:21">
      <c r="S77" s="2" t="s">
        <v>28</v>
      </c>
      <c r="T77" s="22"/>
      <c r="U77" s="2"/>
    </row>
    <row r="78" s="1" customFormat="1" spans="19:21">
      <c r="S78" s="2" t="s">
        <v>29</v>
      </c>
      <c r="T78" s="22"/>
      <c r="U78" s="2"/>
    </row>
    <row r="79" s="1" customFormat="1" spans="19:22">
      <c r="S79" s="2" t="s">
        <v>31</v>
      </c>
      <c r="T79" s="22"/>
      <c r="U79" s="2"/>
      <c r="V79" s="15"/>
    </row>
    <row r="80" s="1" customFormat="1" spans="19:21">
      <c r="S80" s="2" t="s">
        <v>39</v>
      </c>
      <c r="T80" s="22"/>
      <c r="U80" s="2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1">
      <c r="S83" s="2" t="s">
        <v>45</v>
      </c>
      <c r="T83" s="22"/>
      <c r="U83" s="2"/>
    </row>
    <row r="84" s="1" customFormat="1" spans="19:22">
      <c r="S84" s="2" t="s">
        <v>48</v>
      </c>
      <c r="T84" s="22"/>
      <c r="U84" s="2"/>
      <c r="V84" s="13"/>
    </row>
    <row r="85" s="1" customFormat="1" spans="19:21">
      <c r="S85" s="2" t="s">
        <v>50</v>
      </c>
      <c r="T85" s="22"/>
      <c r="U85" s="2"/>
    </row>
    <row r="86" s="1" customFormat="1" spans="19:21">
      <c r="S86" s="2" t="s">
        <v>52</v>
      </c>
      <c r="T86" s="22"/>
      <c r="U86" s="2"/>
    </row>
    <row r="87" s="1" customFormat="1" spans="19:21">
      <c r="S87" s="2" t="s">
        <v>53</v>
      </c>
      <c r="T87" s="22"/>
      <c r="U87" s="2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4" zoomScaleNormal="84" topLeftCell="H9" workbookViewId="0">
      <selection activeCell="S31" sqref="S31"/>
    </sheetView>
  </sheetViews>
  <sheetFormatPr defaultColWidth="9" defaultRowHeight="15"/>
  <cols>
    <col min="1" max="10" width="9" style="1"/>
    <col min="11" max="11" width="11.7809523809524" style="1" customWidth="1"/>
    <col min="12" max="12" width="10.8857142857143" style="1" customWidth="1"/>
    <col min="13" max="13" width="11.247619047619" style="1" customWidth="1"/>
    <col min="14" max="14" width="10.1714285714286" style="1" customWidth="1"/>
    <col min="15" max="15" width="11.0666666666667" style="1" customWidth="1"/>
    <col min="16" max="16" width="12.8571428571429" style="1"/>
    <col min="17" max="18" width="9" style="1"/>
    <col min="19" max="19" width="11.4285714285714" style="1" customWidth="1"/>
    <col min="20" max="20" width="11.6" style="1" customWidth="1"/>
    <col min="21" max="21" width="11.4285714285714" style="1" customWidth="1"/>
    <col min="22" max="22" width="11.3619047619048" style="1" customWidth="1"/>
    <col min="23" max="23" width="11.952380952381" style="1" customWidth="1"/>
    <col min="24" max="24" width="10.1714285714286" style="1" customWidth="1"/>
    <col min="25" max="25" width="10.8571428571429" style="1" customWidth="1"/>
    <col min="26" max="26" width="10.5238095238095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2" t="s">
        <v>4</v>
      </c>
      <c r="L7" s="4">
        <v>4219.73666666667</v>
      </c>
      <c r="M7" s="4">
        <v>4130.29666666667</v>
      </c>
      <c r="N7" s="5">
        <v>4145.3</v>
      </c>
      <c r="O7" s="3">
        <f>SUM(L7:N7)</f>
        <v>12495.3333333333</v>
      </c>
      <c r="P7" s="3">
        <f t="shared" ref="P7:P31" si="0">AVERAGE(L7:N7)</f>
        <v>4165.11111111111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2" t="s">
        <v>10</v>
      </c>
      <c r="L8" s="4">
        <v>4568.05</v>
      </c>
      <c r="M8" s="4">
        <v>4070.49</v>
      </c>
      <c r="N8" s="5">
        <v>4194.039</v>
      </c>
      <c r="O8" s="3">
        <f t="shared" ref="O7:O31" si="1">SUM(L8:N8)</f>
        <v>12832.579</v>
      </c>
      <c r="P8" s="3">
        <f t="shared" si="0"/>
        <v>4277.52633333333</v>
      </c>
      <c r="S8" s="2" t="s">
        <v>11</v>
      </c>
      <c r="T8" s="22">
        <f t="shared" ref="T8:T12" si="2">O7</f>
        <v>12495.3333333333</v>
      </c>
      <c r="U8" s="22">
        <f t="shared" ref="U8:U12" si="3">O12</f>
        <v>12794.4366666667</v>
      </c>
      <c r="V8" s="22">
        <f t="shared" ref="V8:V12" si="4">O17</f>
        <v>12703.2066666667</v>
      </c>
      <c r="W8" s="22">
        <f t="shared" ref="W8:W12" si="5">O22</f>
        <v>12636.1233333333</v>
      </c>
      <c r="X8" s="22">
        <f t="shared" ref="X8:X12" si="6">O27</f>
        <v>12556.43</v>
      </c>
      <c r="Y8" s="22">
        <f t="shared" ref="Y8:Y12" si="7">SUM(T8:X8)</f>
        <v>63185.53</v>
      </c>
      <c r="Z8" s="6">
        <f t="shared" ref="Z8:Z12" si="8">Y8/15</f>
        <v>4212.36866666667</v>
      </c>
    </row>
    <row r="9" s="1" customFormat="1" ht="15.75" spans="11:26">
      <c r="K9" s="2" t="s">
        <v>12</v>
      </c>
      <c r="L9" s="4">
        <v>4119.05333333333</v>
      </c>
      <c r="M9" s="4">
        <v>4508.57</v>
      </c>
      <c r="N9" s="5">
        <v>4505.01666666667</v>
      </c>
      <c r="O9" s="3">
        <f t="shared" si="1"/>
        <v>13132.64</v>
      </c>
      <c r="P9" s="3">
        <f t="shared" si="0"/>
        <v>4377.54666666667</v>
      </c>
      <c r="S9" s="2" t="s">
        <v>13</v>
      </c>
      <c r="T9" s="22">
        <f t="shared" si="2"/>
        <v>12832.579</v>
      </c>
      <c r="U9" s="22">
        <f t="shared" si="3"/>
        <v>13028.4866666667</v>
      </c>
      <c r="V9" s="22">
        <f t="shared" si="4"/>
        <v>13085.6266666667</v>
      </c>
      <c r="W9" s="22">
        <f t="shared" si="5"/>
        <v>12834.2166666667</v>
      </c>
      <c r="X9" s="22">
        <f t="shared" si="6"/>
        <v>12968.6</v>
      </c>
      <c r="Y9" s="22">
        <f t="shared" si="7"/>
        <v>64749.509</v>
      </c>
      <c r="Z9" s="6">
        <f t="shared" si="8"/>
        <v>4316.63393333333</v>
      </c>
    </row>
    <row r="10" s="1" customFormat="1" ht="15.75" spans="11:26">
      <c r="K10" s="2" t="s">
        <v>14</v>
      </c>
      <c r="L10" s="4">
        <v>4598.04</v>
      </c>
      <c r="M10" s="4">
        <v>4416.52</v>
      </c>
      <c r="N10" s="5">
        <v>4439.89666666667</v>
      </c>
      <c r="O10" s="3">
        <f t="shared" si="1"/>
        <v>13454.4566666667</v>
      </c>
      <c r="P10" s="3">
        <f t="shared" si="0"/>
        <v>4484.81888888889</v>
      </c>
      <c r="S10" s="2" t="s">
        <v>15</v>
      </c>
      <c r="T10" s="22">
        <f t="shared" si="2"/>
        <v>13132.64</v>
      </c>
      <c r="U10" s="22">
        <f t="shared" si="3"/>
        <v>13725.13</v>
      </c>
      <c r="V10" s="22">
        <f t="shared" si="4"/>
        <v>13249.9366666667</v>
      </c>
      <c r="W10" s="22">
        <f t="shared" si="5"/>
        <v>13544.5066666667</v>
      </c>
      <c r="X10" s="22">
        <f t="shared" si="6"/>
        <v>14889.98</v>
      </c>
      <c r="Y10" s="22">
        <f t="shared" si="7"/>
        <v>68542.1933333333</v>
      </c>
      <c r="Z10" s="6">
        <f t="shared" si="8"/>
        <v>4569.47955555556</v>
      </c>
    </row>
    <row r="11" s="1" customFormat="1" ht="15.75" spans="11:26">
      <c r="K11" s="2" t="s">
        <v>16</v>
      </c>
      <c r="L11" s="4">
        <v>4313.14333333333</v>
      </c>
      <c r="M11" s="4">
        <v>4601.64333333333</v>
      </c>
      <c r="N11" s="5">
        <v>4342.86333333333</v>
      </c>
      <c r="O11" s="3">
        <f t="shared" si="1"/>
        <v>13257.65</v>
      </c>
      <c r="P11" s="3">
        <f t="shared" si="0"/>
        <v>4419.21666666666</v>
      </c>
      <c r="S11" s="2" t="s">
        <v>17</v>
      </c>
      <c r="T11" s="22">
        <f t="shared" si="2"/>
        <v>13454.4566666667</v>
      </c>
      <c r="U11" s="22">
        <f t="shared" si="3"/>
        <v>13540.0466666667</v>
      </c>
      <c r="V11" s="22">
        <f t="shared" si="4"/>
        <v>17875.4466666667</v>
      </c>
      <c r="W11" s="22">
        <f t="shared" si="5"/>
        <v>14423.87</v>
      </c>
      <c r="X11" s="22">
        <f t="shared" si="6"/>
        <v>13921.15</v>
      </c>
      <c r="Y11" s="22">
        <f t="shared" si="7"/>
        <v>73214.97</v>
      </c>
      <c r="Z11" s="6">
        <f t="shared" si="8"/>
        <v>4880.998</v>
      </c>
    </row>
    <row r="12" s="1" customFormat="1" ht="15.75" spans="11:26">
      <c r="K12" s="2" t="s">
        <v>18</v>
      </c>
      <c r="L12" s="4">
        <v>4417.68</v>
      </c>
      <c r="M12" s="4">
        <v>4153.25333333333</v>
      </c>
      <c r="N12" s="5">
        <v>4223.50333333333</v>
      </c>
      <c r="O12" s="3">
        <f t="shared" si="1"/>
        <v>12794.4366666667</v>
      </c>
      <c r="P12" s="3">
        <f t="shared" si="0"/>
        <v>4264.81222222222</v>
      </c>
      <c r="S12" s="2" t="s">
        <v>19</v>
      </c>
      <c r="T12" s="22">
        <f t="shared" si="2"/>
        <v>13257.65</v>
      </c>
      <c r="U12" s="22">
        <f t="shared" si="3"/>
        <v>13291.46</v>
      </c>
      <c r="V12" s="22">
        <f t="shared" si="4"/>
        <v>16153</v>
      </c>
      <c r="W12" s="22">
        <f t="shared" si="5"/>
        <v>13143.4</v>
      </c>
      <c r="X12" s="22">
        <f t="shared" si="6"/>
        <v>13796.0566666667</v>
      </c>
      <c r="Y12" s="22">
        <f t="shared" si="7"/>
        <v>69641.5666666667</v>
      </c>
      <c r="Z12" s="6">
        <f t="shared" si="8"/>
        <v>4642.77111111111</v>
      </c>
    </row>
    <row r="13" s="1" customFormat="1" ht="15.75" spans="11:26">
      <c r="K13" s="2" t="s">
        <v>20</v>
      </c>
      <c r="L13" s="4">
        <v>3869.73333333333</v>
      </c>
      <c r="M13" s="4">
        <v>4683.79</v>
      </c>
      <c r="N13" s="5">
        <v>4474.96333333333</v>
      </c>
      <c r="O13" s="3">
        <f t="shared" si="1"/>
        <v>13028.4866666667</v>
      </c>
      <c r="P13" s="3">
        <f t="shared" si="0"/>
        <v>4342.82888888889</v>
      </c>
      <c r="S13" s="2" t="s">
        <v>2</v>
      </c>
      <c r="T13" s="22">
        <f t="shared" ref="T13:Y13" si="9">SUM(T8:T12)</f>
        <v>65172.659</v>
      </c>
      <c r="U13" s="22">
        <f t="shared" si="9"/>
        <v>66379.56</v>
      </c>
      <c r="V13" s="22">
        <f t="shared" si="9"/>
        <v>73067.2166666667</v>
      </c>
      <c r="W13" s="22">
        <f t="shared" si="9"/>
        <v>66582.1166666667</v>
      </c>
      <c r="X13" s="22">
        <f t="shared" si="9"/>
        <v>68132.2166666667</v>
      </c>
      <c r="Y13" s="22">
        <f t="shared" si="9"/>
        <v>339333.769</v>
      </c>
      <c r="Z13" s="2"/>
    </row>
    <row r="14" s="1" customFormat="1" ht="15.75" spans="11:26">
      <c r="K14" s="2" t="s">
        <v>21</v>
      </c>
      <c r="L14" s="4">
        <v>4632.85</v>
      </c>
      <c r="M14" s="4">
        <v>4434.23333333333</v>
      </c>
      <c r="N14" s="5">
        <v>4658.04666666667</v>
      </c>
      <c r="O14" s="3">
        <f t="shared" si="1"/>
        <v>13725.13</v>
      </c>
      <c r="P14" s="3">
        <f t="shared" si="0"/>
        <v>4575.04333333333</v>
      </c>
      <c r="S14" s="2" t="s">
        <v>3</v>
      </c>
      <c r="T14" s="6">
        <f t="shared" ref="T14:X14" si="10">T13/15</f>
        <v>4344.84393333333</v>
      </c>
      <c r="U14" s="6">
        <f t="shared" si="10"/>
        <v>4425.304</v>
      </c>
      <c r="V14" s="6">
        <f t="shared" si="10"/>
        <v>4871.14777777778</v>
      </c>
      <c r="W14" s="6">
        <f t="shared" si="10"/>
        <v>4438.80777777778</v>
      </c>
      <c r="X14" s="6">
        <f t="shared" si="10"/>
        <v>4542.14777777778</v>
      </c>
      <c r="Y14" s="2"/>
      <c r="Z14" s="2"/>
    </row>
    <row r="15" s="1" customFormat="1" ht="15.75" spans="11:16">
      <c r="K15" s="2" t="s">
        <v>22</v>
      </c>
      <c r="L15" s="4">
        <v>5189.18</v>
      </c>
      <c r="M15" s="4">
        <v>4164.24666666667</v>
      </c>
      <c r="N15" s="5">
        <v>4186.62</v>
      </c>
      <c r="O15" s="3">
        <f t="shared" si="1"/>
        <v>13540.0466666667</v>
      </c>
      <c r="P15" s="3">
        <f t="shared" si="0"/>
        <v>4513.34888888889</v>
      </c>
    </row>
    <row r="16" s="1" customFormat="1" ht="15.75" spans="11:16">
      <c r="K16" s="2" t="s">
        <v>23</v>
      </c>
      <c r="L16" s="4">
        <v>4547.88</v>
      </c>
      <c r="M16" s="4">
        <v>4221.92</v>
      </c>
      <c r="N16" s="5">
        <v>4521.66</v>
      </c>
      <c r="O16" s="3">
        <f t="shared" si="1"/>
        <v>13291.46</v>
      </c>
      <c r="P16" s="3">
        <f t="shared" si="0"/>
        <v>4430.48666666667</v>
      </c>
    </row>
    <row r="17" s="1" customFormat="1" ht="15.75" spans="11:20">
      <c r="K17" s="2" t="s">
        <v>24</v>
      </c>
      <c r="L17" s="4">
        <v>4375.45</v>
      </c>
      <c r="M17" s="4">
        <v>4141.13666666667</v>
      </c>
      <c r="N17" s="5">
        <v>4186.62</v>
      </c>
      <c r="O17" s="3">
        <f t="shared" si="1"/>
        <v>12703.2066666667</v>
      </c>
      <c r="P17" s="3">
        <f t="shared" si="0"/>
        <v>4234.40222222222</v>
      </c>
      <c r="S17" s="9" t="s">
        <v>25</v>
      </c>
      <c r="T17" s="10">
        <f>O32^2/(5*5*3)</f>
        <v>1535298757.1166</v>
      </c>
    </row>
    <row r="18" s="1" customFormat="1" ht="15.75" spans="11:20">
      <c r="K18" s="2" t="s">
        <v>26</v>
      </c>
      <c r="L18" s="4">
        <v>4418.7</v>
      </c>
      <c r="M18" s="4">
        <v>4336.84333333333</v>
      </c>
      <c r="N18" s="5">
        <v>4330.08333333333</v>
      </c>
      <c r="O18" s="3">
        <f t="shared" si="1"/>
        <v>13085.6266666667</v>
      </c>
      <c r="P18" s="3">
        <f t="shared" si="0"/>
        <v>4361.87555555555</v>
      </c>
      <c r="S18" s="9" t="s">
        <v>27</v>
      </c>
      <c r="T18" s="10">
        <f>SUMSQ(L7:N31)-T17</f>
        <v>18988010.8566616</v>
      </c>
    </row>
    <row r="19" s="1" customFormat="1" ht="15.75" spans="11:20">
      <c r="K19" s="2" t="s">
        <v>28</v>
      </c>
      <c r="L19" s="4">
        <v>4157.85666666667</v>
      </c>
      <c r="M19" s="4">
        <v>4672.70666666667</v>
      </c>
      <c r="N19" s="5">
        <v>4419.37333333333</v>
      </c>
      <c r="O19" s="3">
        <f t="shared" si="1"/>
        <v>13249.9366666667</v>
      </c>
      <c r="P19" s="3">
        <f t="shared" si="0"/>
        <v>4416.64555555556</v>
      </c>
      <c r="T19" s="10"/>
    </row>
    <row r="20" s="1" customFormat="1" ht="15.75" spans="11:19">
      <c r="K20" s="2" t="s">
        <v>29</v>
      </c>
      <c r="L20" s="4">
        <v>7418.82</v>
      </c>
      <c r="M20" s="4">
        <v>4830.49</v>
      </c>
      <c r="N20" s="5">
        <v>5626.13666666667</v>
      </c>
      <c r="O20" s="3">
        <f t="shared" si="1"/>
        <v>17875.4466666667</v>
      </c>
      <c r="P20" s="3">
        <f t="shared" si="0"/>
        <v>5958.48222222222</v>
      </c>
      <c r="S20" s="11" t="s">
        <v>30</v>
      </c>
    </row>
    <row r="21" s="1" customFormat="1" ht="15.75" spans="11:26">
      <c r="K21" s="2" t="s">
        <v>31</v>
      </c>
      <c r="L21" s="4">
        <v>5208.12</v>
      </c>
      <c r="M21" s="4">
        <v>4843.07333333333</v>
      </c>
      <c r="N21" s="5">
        <v>6101.80666666667</v>
      </c>
      <c r="O21" s="3">
        <f t="shared" si="1"/>
        <v>16153</v>
      </c>
      <c r="P21" s="3">
        <f t="shared" si="0"/>
        <v>5384.33333333333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2" t="s">
        <v>39</v>
      </c>
      <c r="L22" s="4">
        <v>4100.92333333333</v>
      </c>
      <c r="M22" s="4">
        <v>4419.49666666667</v>
      </c>
      <c r="N22" s="5">
        <v>4115.70333333333</v>
      </c>
      <c r="O22" s="3">
        <f t="shared" si="1"/>
        <v>12636.1233333333</v>
      </c>
      <c r="P22" s="3">
        <f t="shared" si="0"/>
        <v>4212.04111111111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2" t="s">
        <v>40</v>
      </c>
      <c r="L23" s="4">
        <v>4188.66</v>
      </c>
      <c r="M23" s="4">
        <v>4353.65</v>
      </c>
      <c r="N23" s="5">
        <v>4291.90666666667</v>
      </c>
      <c r="O23" s="3">
        <f t="shared" si="1"/>
        <v>12834.2166666667</v>
      </c>
      <c r="P23" s="3">
        <f t="shared" si="0"/>
        <v>4278.07222222222</v>
      </c>
      <c r="S23" s="2" t="s">
        <v>1</v>
      </c>
      <c r="T23" s="2">
        <f>3-1</f>
        <v>2</v>
      </c>
      <c r="U23" s="23">
        <f>(SUMSQ(L32:N32)/25)-T17</f>
        <v>185022.350618124</v>
      </c>
      <c r="V23" s="23">
        <f t="shared" ref="V23:V27" si="11">U23/T23</f>
        <v>92511.175309062</v>
      </c>
      <c r="W23" s="6">
        <f t="shared" ref="W23:W26" si="12">V23/$V$27</f>
        <v>0.6201022066779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2" t="s">
        <v>42</v>
      </c>
      <c r="L24" s="4">
        <v>4280.45666666667</v>
      </c>
      <c r="M24" s="4">
        <v>4722.84666666667</v>
      </c>
      <c r="N24" s="5">
        <v>4541.20333333333</v>
      </c>
      <c r="O24" s="3">
        <f t="shared" si="1"/>
        <v>13544.5066666667</v>
      </c>
      <c r="P24" s="3">
        <f t="shared" si="0"/>
        <v>4514.83555555556</v>
      </c>
      <c r="S24" s="2" t="s">
        <v>43</v>
      </c>
      <c r="T24" s="2">
        <f>5-1</f>
        <v>4</v>
      </c>
      <c r="U24" s="23">
        <f>(SUMSQ(T13:X13)/15)-T17</f>
        <v>2549031.28771019</v>
      </c>
      <c r="V24" s="23">
        <f t="shared" si="11"/>
        <v>637257.821927547</v>
      </c>
      <c r="W24" s="6">
        <f t="shared" si="12"/>
        <v>4.27153779291912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2" t="s">
        <v>45</v>
      </c>
      <c r="L25" s="4">
        <v>4652.62</v>
      </c>
      <c r="M25" s="4">
        <v>5023.39</v>
      </c>
      <c r="N25" s="5">
        <v>4747.86</v>
      </c>
      <c r="O25" s="3">
        <f t="shared" si="1"/>
        <v>14423.87</v>
      </c>
      <c r="P25" s="3">
        <f t="shared" si="0"/>
        <v>4807.95666666667</v>
      </c>
      <c r="S25" s="2" t="s">
        <v>46</v>
      </c>
      <c r="T25" s="2">
        <f>5-1</f>
        <v>4</v>
      </c>
      <c r="U25" s="23">
        <f>(SUMSQ(Y8:Y12)/15)-T17</f>
        <v>4256044.48037577</v>
      </c>
      <c r="V25" s="23">
        <f t="shared" si="11"/>
        <v>1064011.12009394</v>
      </c>
      <c r="W25" s="6">
        <f t="shared" si="12"/>
        <v>7.13206422138544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2" t="s">
        <v>48</v>
      </c>
      <c r="L26" s="4">
        <v>4237.12</v>
      </c>
      <c r="M26" s="4">
        <v>4470.67333333333</v>
      </c>
      <c r="N26" s="5">
        <v>4435.60666666667</v>
      </c>
      <c r="O26" s="3">
        <f t="shared" si="1"/>
        <v>13143.4</v>
      </c>
      <c r="P26" s="3">
        <f t="shared" si="0"/>
        <v>4381.13333333333</v>
      </c>
      <c r="S26" s="2" t="s">
        <v>49</v>
      </c>
      <c r="T26" s="2">
        <f>(5-1)*(5-1)</f>
        <v>16</v>
      </c>
      <c r="U26" s="23">
        <f>(SUMSQ(T8:X12)/3)-T17-U24-U25</f>
        <v>4836937.71317172</v>
      </c>
      <c r="V26" s="23">
        <f t="shared" si="11"/>
        <v>302308.607073233</v>
      </c>
      <c r="W26" s="6">
        <f t="shared" si="12"/>
        <v>2.02637393501443</v>
      </c>
      <c r="X26" s="6">
        <v>1.85916701285117</v>
      </c>
      <c r="Y26" s="6">
        <v>2.39851571226643</v>
      </c>
      <c r="Z26" s="2" t="s">
        <v>47</v>
      </c>
    </row>
    <row r="27" s="1" customFormat="1" ht="15.75" spans="11:26">
      <c r="K27" s="2" t="s">
        <v>50</v>
      </c>
      <c r="L27" s="4">
        <v>4453.04333333333</v>
      </c>
      <c r="M27" s="4">
        <v>3950.37666666667</v>
      </c>
      <c r="N27" s="5">
        <v>4153.01</v>
      </c>
      <c r="O27" s="3">
        <f t="shared" si="1"/>
        <v>12556.43</v>
      </c>
      <c r="P27" s="3">
        <f t="shared" si="0"/>
        <v>4185.47666666667</v>
      </c>
      <c r="S27" s="2" t="s">
        <v>51</v>
      </c>
      <c r="T27" s="2">
        <f>((5*5)-1)*(3-1)</f>
        <v>48</v>
      </c>
      <c r="U27" s="23">
        <f>T18-U23-U24-U25-U26</f>
        <v>7160975.02478576</v>
      </c>
      <c r="V27" s="23">
        <f t="shared" si="11"/>
        <v>149186.979683037</v>
      </c>
      <c r="W27" s="6"/>
      <c r="X27" s="6"/>
      <c r="Y27" s="6"/>
      <c r="Z27" s="20"/>
    </row>
    <row r="28" s="1" customFormat="1" ht="15.75" spans="11:26">
      <c r="K28" s="2" t="s">
        <v>52</v>
      </c>
      <c r="L28" s="4">
        <v>4446.69333333333</v>
      </c>
      <c r="M28" s="4">
        <v>4045.03666666667</v>
      </c>
      <c r="N28" s="5">
        <v>4476.87</v>
      </c>
      <c r="O28" s="3">
        <f t="shared" si="1"/>
        <v>12968.6</v>
      </c>
      <c r="P28" s="3">
        <f t="shared" si="0"/>
        <v>4322.86666666667</v>
      </c>
      <c r="S28" s="2" t="s">
        <v>2</v>
      </c>
      <c r="T28" s="2">
        <f>(5*5*3)-1</f>
        <v>74</v>
      </c>
      <c r="U28" s="23">
        <f>T18</f>
        <v>18988010.8566616</v>
      </c>
      <c r="V28" s="23"/>
      <c r="W28" s="6"/>
      <c r="X28" s="6"/>
      <c r="Y28" s="6"/>
      <c r="Z28" s="20"/>
    </row>
    <row r="29" s="1" customFormat="1" ht="15.75" spans="11:16">
      <c r="K29" s="2" t="s">
        <v>53</v>
      </c>
      <c r="L29" s="4">
        <v>4461.98666666667</v>
      </c>
      <c r="M29" s="4">
        <v>4801.85666666667</v>
      </c>
      <c r="N29" s="5">
        <v>5626.13666666667</v>
      </c>
      <c r="O29" s="3">
        <f t="shared" si="1"/>
        <v>14889.98</v>
      </c>
      <c r="P29" s="3">
        <f t="shared" si="0"/>
        <v>4963.32666666667</v>
      </c>
    </row>
    <row r="30" s="1" customFormat="1" ht="15.75" spans="11:27">
      <c r="K30" s="2" t="s">
        <v>54</v>
      </c>
      <c r="L30" s="4">
        <v>4704.26</v>
      </c>
      <c r="M30" s="4">
        <v>4534.99</v>
      </c>
      <c r="N30" s="5">
        <v>4681.9</v>
      </c>
      <c r="O30" s="3">
        <f t="shared" si="1"/>
        <v>13921.15</v>
      </c>
      <c r="P30" s="3">
        <f t="shared" si="0"/>
        <v>4640.38333333333</v>
      </c>
      <c r="Y30" s="11" t="s">
        <v>55</v>
      </c>
      <c r="Z30" s="13">
        <f>(SQRT(V27)/P32)*100</f>
        <v>8.53688917239918</v>
      </c>
      <c r="AA30" s="1" t="s">
        <v>56</v>
      </c>
    </row>
    <row r="31" s="1" customFormat="1" ht="15.75" spans="11:19">
      <c r="K31" s="2" t="s">
        <v>57</v>
      </c>
      <c r="L31" s="4">
        <v>4482.84666666667</v>
      </c>
      <c r="M31" s="4">
        <v>4825.79666666667</v>
      </c>
      <c r="N31" s="5">
        <v>4487.41333333333</v>
      </c>
      <c r="O31" s="3">
        <f t="shared" si="1"/>
        <v>13796.0566666667</v>
      </c>
      <c r="P31" s="3">
        <f t="shared" si="0"/>
        <v>4598.68555555556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114062.903333333</v>
      </c>
      <c r="M32" s="22">
        <f t="shared" si="13"/>
        <v>111357.326666667</v>
      </c>
      <c r="N32" s="22">
        <f t="shared" si="13"/>
        <v>113913.539</v>
      </c>
      <c r="O32" s="22">
        <f t="shared" si="13"/>
        <v>339333.769</v>
      </c>
      <c r="P32" s="20">
        <f>AVERAGE(P7:P31)</f>
        <v>4524.45025333333</v>
      </c>
      <c r="S32" s="9" t="s">
        <v>59</v>
      </c>
      <c r="T32" s="13">
        <f>SQRT(V27/15)</f>
        <v>99.7286250057413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283.528480891323</v>
      </c>
      <c r="U35" s="13">
        <f t="shared" si="14"/>
        <v>298.288317392172</v>
      </c>
      <c r="V35" s="13">
        <f t="shared" si="14"/>
        <v>307.862265392723</v>
      </c>
      <c r="W35" s="13">
        <f t="shared" si="14"/>
        <v>314.843269143125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99.7286250057413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283.528480891323</v>
      </c>
      <c r="U49" s="13">
        <f t="shared" si="15"/>
        <v>298.288317392172</v>
      </c>
      <c r="V49" s="13">
        <f t="shared" si="15"/>
        <v>307.862265392723</v>
      </c>
      <c r="W49" s="13">
        <f t="shared" si="15"/>
        <v>314.843269143125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222.999984815423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633.988956830247</v>
      </c>
      <c r="U62" s="19">
        <f t="shared" si="16"/>
        <v>666.99295458293</v>
      </c>
      <c r="V62" s="19">
        <f t="shared" si="16"/>
        <v>688.400953125211</v>
      </c>
      <c r="W62" s="19">
        <f t="shared" si="16"/>
        <v>704.01095206229</v>
      </c>
      <c r="X62" s="19">
        <f t="shared" si="16"/>
        <v>716.052951242323</v>
      </c>
      <c r="Y62" s="19">
        <f t="shared" si="16"/>
        <v>725.418950604571</v>
      </c>
      <c r="Z62" s="19">
        <f t="shared" si="16"/>
        <v>733.223950073111</v>
      </c>
      <c r="AA62" s="19">
        <f t="shared" si="16"/>
        <v>739.913949617573</v>
      </c>
      <c r="AB62" s="19">
        <f t="shared" si="16"/>
        <v>745.265949253144</v>
      </c>
      <c r="AC62" s="19">
        <f t="shared" si="16"/>
        <v>749.948948934267</v>
      </c>
      <c r="AD62" s="19">
        <f t="shared" si="16"/>
        <v>754.18594864576</v>
      </c>
      <c r="AE62" s="19">
        <f t="shared" si="16"/>
        <v>757.753948402807</v>
      </c>
      <c r="AF62" s="19">
        <f t="shared" si="16"/>
        <v>760.875948190223</v>
      </c>
      <c r="AG62" s="19">
        <f t="shared" si="16"/>
        <v>763.551948008008</v>
      </c>
      <c r="AH62" s="19">
        <f t="shared" si="16"/>
        <v>766.004947840978</v>
      </c>
      <c r="AI62" s="19">
        <f t="shared" si="16"/>
        <v>768.234947689132</v>
      </c>
      <c r="AJ62" s="19">
        <f t="shared" si="16"/>
        <v>770.018947567655</v>
      </c>
      <c r="AK62" s="19">
        <f t="shared" si="16"/>
        <v>771.802947446179</v>
      </c>
      <c r="AL62" s="19">
        <f t="shared" si="16"/>
        <v>773.363947339887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1">
      <c r="S66" s="2" t="s">
        <v>10</v>
      </c>
      <c r="T66" s="22"/>
      <c r="U66" s="2"/>
    </row>
    <row r="67" s="1" customFormat="1" spans="19:22">
      <c r="S67" s="2" t="s">
        <v>12</v>
      </c>
      <c r="T67" s="22"/>
      <c r="U67" s="2"/>
      <c r="V67" s="13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1">
      <c r="S71" s="2" t="s">
        <v>20</v>
      </c>
      <c r="T71" s="22"/>
      <c r="U71" s="2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2">
      <c r="S76" s="2" t="s">
        <v>26</v>
      </c>
      <c r="T76" s="22"/>
      <c r="U76" s="2"/>
      <c r="V76" s="19"/>
    </row>
    <row r="77" s="1" customFormat="1" spans="19:21">
      <c r="S77" s="2" t="s">
        <v>28</v>
      </c>
      <c r="T77" s="22"/>
      <c r="U77" s="2"/>
    </row>
    <row r="78" s="1" customFormat="1" spans="19:21">
      <c r="S78" s="2" t="s">
        <v>29</v>
      </c>
      <c r="T78" s="22"/>
      <c r="U78" s="2"/>
    </row>
    <row r="79" s="1" customFormat="1" spans="19:22">
      <c r="S79" s="2" t="s">
        <v>31</v>
      </c>
      <c r="T79" s="22"/>
      <c r="U79" s="25"/>
      <c r="V79" s="21"/>
    </row>
    <row r="80" s="1" customFormat="1" spans="19:21">
      <c r="S80" s="2" t="s">
        <v>39</v>
      </c>
      <c r="T80" s="22"/>
      <c r="U80" s="2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2">
      <c r="S83" s="2" t="s">
        <v>45</v>
      </c>
      <c r="T83" s="22"/>
      <c r="U83" s="2"/>
      <c r="V83" s="15"/>
    </row>
    <row r="84" s="1" customFormat="1" spans="19:21">
      <c r="S84" s="2" t="s">
        <v>48</v>
      </c>
      <c r="T84" s="22"/>
      <c r="U84" s="2"/>
    </row>
    <row r="85" s="1" customFormat="1" spans="19:21">
      <c r="S85" s="2" t="s">
        <v>50</v>
      </c>
      <c r="T85" s="22"/>
      <c r="U85" s="2"/>
    </row>
    <row r="86" s="1" customFormat="1" spans="19:22">
      <c r="S86" s="2" t="s">
        <v>52</v>
      </c>
      <c r="T86" s="22"/>
      <c r="U86" s="2"/>
      <c r="V86" s="15"/>
    </row>
    <row r="87" s="1" customFormat="1" spans="19:21">
      <c r="S87" s="2" t="s">
        <v>53</v>
      </c>
      <c r="T87" s="22"/>
      <c r="U87" s="2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6" workbookViewId="0">
      <selection activeCell="Z27" sqref="Z27"/>
    </sheetView>
  </sheetViews>
  <sheetFormatPr defaultColWidth="9" defaultRowHeight="15"/>
  <cols>
    <col min="1" max="11" width="9" style="1"/>
    <col min="12" max="12" width="11.6" style="1" customWidth="1"/>
    <col min="13" max="13" width="12.1428571428571" style="1" customWidth="1"/>
    <col min="14" max="14" width="11.7809523809524" style="1" customWidth="1"/>
    <col min="15" max="15" width="12.4952380952381" style="1" customWidth="1"/>
    <col min="16" max="16" width="12.8571428571429" style="1"/>
    <col min="17" max="18" width="9" style="1"/>
    <col min="19" max="19" width="12.5047619047619" style="1" customWidth="1"/>
    <col min="20" max="20" width="11.9619047619048" style="1" customWidth="1"/>
    <col min="21" max="21" width="12.8571428571429" style="1" customWidth="1"/>
    <col min="22" max="22" width="11.3619047619048" style="1" customWidth="1"/>
    <col min="23" max="23" width="11.247619047619" style="1" customWidth="1"/>
    <col min="24" max="24" width="10.5238095238095" style="1" customWidth="1"/>
    <col min="25" max="25" width="12.4857142857143" style="1" customWidth="1"/>
    <col min="26" max="26" width="12.6761904761905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3" t="s">
        <v>4</v>
      </c>
      <c r="L7" s="4">
        <v>4856.14333333333</v>
      </c>
      <c r="M7" s="4">
        <v>4430.68</v>
      </c>
      <c r="N7" s="5">
        <v>4610.34666666667</v>
      </c>
      <c r="O7" s="3">
        <f>SUM(L7:N7)</f>
        <v>13897.17</v>
      </c>
      <c r="P7" s="3">
        <f t="shared" ref="P7:P31" si="0">AVERAGE(L7:N7)</f>
        <v>4632.39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3" t="s">
        <v>10</v>
      </c>
      <c r="L8" s="4">
        <v>5126.52333333333</v>
      </c>
      <c r="M8" s="4">
        <v>4995.26</v>
      </c>
      <c r="N8" s="5">
        <v>4926.66333333333</v>
      </c>
      <c r="O8" s="3">
        <f>SUM(L8:N8)</f>
        <v>15048.4466666667</v>
      </c>
      <c r="P8" s="3">
        <f t="shared" si="0"/>
        <v>5016.14888888889</v>
      </c>
      <c r="S8" s="2" t="s">
        <v>11</v>
      </c>
      <c r="T8" s="22">
        <f t="shared" ref="T8:T12" si="1">O7</f>
        <v>13897.17</v>
      </c>
      <c r="U8" s="22">
        <f t="shared" ref="U8:U12" si="2">O12</f>
        <v>14950.7066666667</v>
      </c>
      <c r="V8" s="22">
        <f t="shared" ref="V8:V12" si="3">O17</f>
        <v>14787.0766666667</v>
      </c>
      <c r="W8" s="22">
        <f t="shared" ref="W8:W12" si="4">O22</f>
        <v>14625.7666666667</v>
      </c>
      <c r="X8" s="22">
        <f t="shared" ref="X8:X12" si="5">O27</f>
        <v>14392.92</v>
      </c>
      <c r="Y8" s="22">
        <f t="shared" ref="Y8:Y12" si="6">SUM(T8:X8)</f>
        <v>72653.64</v>
      </c>
      <c r="Z8" s="6">
        <f t="shared" ref="Z8:Z12" si="7">Y8/15</f>
        <v>4843.576</v>
      </c>
    </row>
    <row r="9" s="1" customFormat="1" ht="15.75" spans="11:26">
      <c r="K9" s="3" t="s">
        <v>12</v>
      </c>
      <c r="L9" s="4">
        <v>5288.5</v>
      </c>
      <c r="M9" s="4">
        <v>4926.95333333333</v>
      </c>
      <c r="N9" s="5">
        <v>5104.47</v>
      </c>
      <c r="O9" s="3">
        <f t="shared" ref="O7:O31" si="8">SUM(L9:N9)</f>
        <v>15319.9233333333</v>
      </c>
      <c r="P9" s="3">
        <f t="shared" si="0"/>
        <v>5106.64111111111</v>
      </c>
      <c r="S9" s="2" t="s">
        <v>13</v>
      </c>
      <c r="T9" s="22">
        <f t="shared" si="1"/>
        <v>15048.4466666667</v>
      </c>
      <c r="U9" s="22">
        <f t="shared" si="2"/>
        <v>15182.2166666667</v>
      </c>
      <c r="V9" s="22">
        <f t="shared" si="3"/>
        <v>15307.58</v>
      </c>
      <c r="W9" s="22">
        <f t="shared" si="4"/>
        <v>15082.1933333333</v>
      </c>
      <c r="X9" s="22">
        <f t="shared" si="5"/>
        <v>15146.07</v>
      </c>
      <c r="Y9" s="22">
        <f t="shared" si="6"/>
        <v>75766.5066666667</v>
      </c>
      <c r="Z9" s="6">
        <f t="shared" si="7"/>
        <v>5051.10044444444</v>
      </c>
    </row>
    <row r="10" s="1" customFormat="1" ht="15.75" spans="11:26">
      <c r="K10" s="3" t="s">
        <v>14</v>
      </c>
      <c r="L10" s="4">
        <v>5314.76333333333</v>
      </c>
      <c r="M10" s="4">
        <v>5699.2</v>
      </c>
      <c r="N10" s="5">
        <v>5374.68</v>
      </c>
      <c r="O10" s="3">
        <f t="shared" si="8"/>
        <v>16388.6433333333</v>
      </c>
      <c r="P10" s="3">
        <f t="shared" si="0"/>
        <v>5462.88111111111</v>
      </c>
      <c r="S10" s="2" t="s">
        <v>15</v>
      </c>
      <c r="T10" s="22">
        <f t="shared" si="1"/>
        <v>15319.9233333333</v>
      </c>
      <c r="U10" s="22">
        <f t="shared" si="2"/>
        <v>16510.2733333333</v>
      </c>
      <c r="V10" s="22">
        <f t="shared" si="3"/>
        <v>15716.9866666667</v>
      </c>
      <c r="W10" s="22">
        <f t="shared" si="4"/>
        <v>16460.5</v>
      </c>
      <c r="X10" s="22">
        <f t="shared" si="5"/>
        <v>16875.98</v>
      </c>
      <c r="Y10" s="22">
        <f t="shared" si="6"/>
        <v>80883.6633333333</v>
      </c>
      <c r="Z10" s="6">
        <f t="shared" si="7"/>
        <v>5392.24422222222</v>
      </c>
    </row>
    <row r="11" s="1" customFormat="1" ht="15.75" spans="11:26">
      <c r="K11" s="3" t="s">
        <v>16</v>
      </c>
      <c r="L11" s="4">
        <v>5367.42666666667</v>
      </c>
      <c r="M11" s="4">
        <v>4957.82666666667</v>
      </c>
      <c r="N11" s="5">
        <v>5836.68333333333</v>
      </c>
      <c r="O11" s="3">
        <f t="shared" si="8"/>
        <v>16161.9366666667</v>
      </c>
      <c r="P11" s="3">
        <f t="shared" si="0"/>
        <v>5387.31222222222</v>
      </c>
      <c r="S11" s="2" t="s">
        <v>17</v>
      </c>
      <c r="T11" s="22">
        <f t="shared" si="1"/>
        <v>16388.6433333333</v>
      </c>
      <c r="U11" s="22">
        <f t="shared" si="2"/>
        <v>16413.1633333333</v>
      </c>
      <c r="V11" s="22">
        <f t="shared" si="3"/>
        <v>19261.7333333333</v>
      </c>
      <c r="W11" s="22">
        <f t="shared" si="4"/>
        <v>16773.6433333333</v>
      </c>
      <c r="X11" s="22">
        <f t="shared" si="5"/>
        <v>16733.03</v>
      </c>
      <c r="Y11" s="22">
        <f t="shared" si="6"/>
        <v>85570.2133333333</v>
      </c>
      <c r="Z11" s="6">
        <f t="shared" si="7"/>
        <v>5704.68088888889</v>
      </c>
    </row>
    <row r="12" s="1" customFormat="1" ht="15.75" spans="11:26">
      <c r="K12" s="3" t="s">
        <v>18</v>
      </c>
      <c r="L12" s="4">
        <v>4680.37666666667</v>
      </c>
      <c r="M12" s="4">
        <v>4717.28333333333</v>
      </c>
      <c r="N12" s="5">
        <v>5553.04666666667</v>
      </c>
      <c r="O12" s="3">
        <f t="shared" si="8"/>
        <v>14950.7066666667</v>
      </c>
      <c r="P12" s="3">
        <f t="shared" si="0"/>
        <v>4983.56888888889</v>
      </c>
      <c r="S12" s="2" t="s">
        <v>19</v>
      </c>
      <c r="T12" s="22">
        <f t="shared" si="1"/>
        <v>16161.9366666667</v>
      </c>
      <c r="U12" s="22">
        <f t="shared" si="2"/>
        <v>16278.03</v>
      </c>
      <c r="V12" s="22">
        <f t="shared" si="3"/>
        <v>17397.7433333333</v>
      </c>
      <c r="W12" s="22">
        <f t="shared" si="4"/>
        <v>15373.0883333333</v>
      </c>
      <c r="X12" s="22">
        <f t="shared" si="5"/>
        <v>16567.7966666667</v>
      </c>
      <c r="Y12" s="22">
        <f t="shared" si="6"/>
        <v>81778.595</v>
      </c>
      <c r="Z12" s="6">
        <f t="shared" si="7"/>
        <v>5451.90633333333</v>
      </c>
    </row>
    <row r="13" s="1" customFormat="1" ht="15.75" spans="11:26">
      <c r="K13" s="3" t="s">
        <v>20</v>
      </c>
      <c r="L13" s="4">
        <v>4289.18333333333</v>
      </c>
      <c r="M13" s="4">
        <v>5238.48</v>
      </c>
      <c r="N13" s="5">
        <v>5654.55333333333</v>
      </c>
      <c r="O13" s="3">
        <f t="shared" si="8"/>
        <v>15182.2166666667</v>
      </c>
      <c r="P13" s="3">
        <f t="shared" si="0"/>
        <v>5060.73888888889</v>
      </c>
      <c r="S13" s="2" t="s">
        <v>2</v>
      </c>
      <c r="T13" s="22">
        <f t="shared" ref="T13:Y13" si="9">SUM(T8:T12)</f>
        <v>76816.12</v>
      </c>
      <c r="U13" s="22">
        <f t="shared" si="9"/>
        <v>79334.39</v>
      </c>
      <c r="V13" s="22">
        <f t="shared" si="9"/>
        <v>82471.12</v>
      </c>
      <c r="W13" s="22">
        <f t="shared" si="9"/>
        <v>78315.1916666667</v>
      </c>
      <c r="X13" s="22">
        <f t="shared" si="9"/>
        <v>79715.7966666667</v>
      </c>
      <c r="Y13" s="22">
        <f t="shared" si="9"/>
        <v>396652.618333333</v>
      </c>
      <c r="Z13" s="2"/>
    </row>
    <row r="14" s="1" customFormat="1" ht="15.75" spans="11:26">
      <c r="K14" s="3" t="s">
        <v>21</v>
      </c>
      <c r="L14" s="4">
        <v>4998.9</v>
      </c>
      <c r="M14" s="4">
        <v>5838.39666666667</v>
      </c>
      <c r="N14" s="5">
        <v>5672.97666666667</v>
      </c>
      <c r="O14" s="3">
        <f t="shared" si="8"/>
        <v>16510.2733333333</v>
      </c>
      <c r="P14" s="3">
        <f t="shared" si="0"/>
        <v>5503.42444444445</v>
      </c>
      <c r="S14" s="2" t="s">
        <v>3</v>
      </c>
      <c r="T14" s="6">
        <f t="shared" ref="T14:X14" si="10">T13/15</f>
        <v>5121.07466666667</v>
      </c>
      <c r="U14" s="6">
        <f t="shared" si="10"/>
        <v>5288.95933333333</v>
      </c>
      <c r="V14" s="6">
        <f t="shared" si="10"/>
        <v>5498.07466666667</v>
      </c>
      <c r="W14" s="6">
        <f t="shared" si="10"/>
        <v>5221.01277777778</v>
      </c>
      <c r="X14" s="6">
        <f t="shared" si="10"/>
        <v>5314.38644444444</v>
      </c>
      <c r="Y14" s="2"/>
      <c r="Z14" s="2"/>
    </row>
    <row r="15" s="1" customFormat="1" ht="15.75" spans="11:16">
      <c r="K15" s="3" t="s">
        <v>22</v>
      </c>
      <c r="L15" s="4">
        <v>5782.73</v>
      </c>
      <c r="M15" s="4">
        <v>5248.31666666667</v>
      </c>
      <c r="N15" s="5">
        <v>5382.11666666667</v>
      </c>
      <c r="O15" s="3">
        <f t="shared" si="8"/>
        <v>16413.1633333333</v>
      </c>
      <c r="P15" s="3">
        <f t="shared" si="0"/>
        <v>5471.05444444445</v>
      </c>
    </row>
    <row r="16" s="1" customFormat="1" ht="15.75" spans="11:16">
      <c r="K16" s="3" t="s">
        <v>23</v>
      </c>
      <c r="L16" s="4">
        <v>5552.6</v>
      </c>
      <c r="M16" s="4">
        <v>5660.4</v>
      </c>
      <c r="N16" s="5">
        <v>5065.03</v>
      </c>
      <c r="O16" s="3">
        <f t="shared" si="8"/>
        <v>16278.03</v>
      </c>
      <c r="P16" s="3">
        <f t="shared" si="0"/>
        <v>5426.01</v>
      </c>
    </row>
    <row r="17" s="1" customFormat="1" ht="15.75" spans="11:20">
      <c r="K17" s="3" t="s">
        <v>24</v>
      </c>
      <c r="L17" s="4">
        <v>4812.52666666667</v>
      </c>
      <c r="M17" s="4">
        <v>5213.52</v>
      </c>
      <c r="N17" s="5">
        <v>4761.03</v>
      </c>
      <c r="O17" s="3">
        <f t="shared" si="8"/>
        <v>14787.0766666667</v>
      </c>
      <c r="P17" s="3">
        <f t="shared" si="0"/>
        <v>4929.02555555556</v>
      </c>
      <c r="S17" s="9" t="s">
        <v>25</v>
      </c>
      <c r="T17" s="10">
        <f>O32^2/(5*5*3)</f>
        <v>2097777328.40919</v>
      </c>
    </row>
    <row r="18" s="1" customFormat="1" ht="15.75" spans="11:20">
      <c r="K18" s="3" t="s">
        <v>26</v>
      </c>
      <c r="L18" s="4">
        <v>5711.95</v>
      </c>
      <c r="M18" s="4">
        <v>4917.27</v>
      </c>
      <c r="N18" s="5">
        <v>4678.36</v>
      </c>
      <c r="O18" s="3">
        <f t="shared" si="8"/>
        <v>15307.58</v>
      </c>
      <c r="P18" s="3">
        <f t="shared" si="0"/>
        <v>5102.52666666667</v>
      </c>
      <c r="S18" s="9" t="s">
        <v>27</v>
      </c>
      <c r="T18" s="10">
        <f>SUMSQ(L7:N31)-T17</f>
        <v>24833533.5287387</v>
      </c>
    </row>
    <row r="19" s="1" customFormat="1" ht="15.75" spans="11:16">
      <c r="K19" s="3" t="s">
        <v>28</v>
      </c>
      <c r="L19" s="4">
        <v>5384.44</v>
      </c>
      <c r="M19" s="4">
        <v>5279.46</v>
      </c>
      <c r="N19" s="5">
        <v>5053.08666666667</v>
      </c>
      <c r="O19" s="3">
        <f t="shared" si="8"/>
        <v>15716.9866666667</v>
      </c>
      <c r="P19" s="3">
        <f t="shared" si="0"/>
        <v>5238.99555555556</v>
      </c>
    </row>
    <row r="20" s="1" customFormat="1" ht="15.75" spans="11:19">
      <c r="K20" s="3" t="s">
        <v>29</v>
      </c>
      <c r="L20" s="4">
        <v>6312.81333333333</v>
      </c>
      <c r="M20" s="4">
        <v>8047.03333333333</v>
      </c>
      <c r="N20" s="5">
        <v>4901.88666666667</v>
      </c>
      <c r="O20" s="3">
        <f t="shared" si="8"/>
        <v>19261.7333333333</v>
      </c>
      <c r="P20" s="3">
        <f t="shared" si="0"/>
        <v>6420.57777777778</v>
      </c>
      <c r="S20" s="11" t="s">
        <v>30</v>
      </c>
    </row>
    <row r="21" s="1" customFormat="1" ht="15.75" spans="11:26">
      <c r="K21" s="3" t="s">
        <v>31</v>
      </c>
      <c r="L21" s="4">
        <v>6245.93666666667</v>
      </c>
      <c r="M21" s="4">
        <v>6349.48333333333</v>
      </c>
      <c r="N21" s="5">
        <v>4802.32333333333</v>
      </c>
      <c r="O21" s="3">
        <f t="shared" si="8"/>
        <v>17397.7433333333</v>
      </c>
      <c r="P21" s="3">
        <f t="shared" si="0"/>
        <v>5799.24777777778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3" t="s">
        <v>39</v>
      </c>
      <c r="L22" s="4">
        <v>4250.69333333333</v>
      </c>
      <c r="M22" s="4">
        <v>5390.43666666667</v>
      </c>
      <c r="N22" s="5">
        <v>4984.63666666667</v>
      </c>
      <c r="O22" s="3">
        <f t="shared" si="8"/>
        <v>14625.7666666667</v>
      </c>
      <c r="P22" s="3">
        <f t="shared" si="0"/>
        <v>4875.25555555556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3" t="s">
        <v>40</v>
      </c>
      <c r="L23" s="4">
        <v>4494.71</v>
      </c>
      <c r="M23" s="4">
        <v>5166.87333333333</v>
      </c>
      <c r="N23" s="5">
        <v>5420.61</v>
      </c>
      <c r="O23" s="3">
        <f t="shared" si="8"/>
        <v>15082.1933333333</v>
      </c>
      <c r="P23" s="3">
        <f t="shared" si="0"/>
        <v>5027.39777777778</v>
      </c>
      <c r="S23" s="2" t="s">
        <v>1</v>
      </c>
      <c r="T23" s="2">
        <f>3-1</f>
        <v>2</v>
      </c>
      <c r="U23" s="23">
        <f>(SUMSQ(L32:N32)/25)-T17</f>
        <v>1079135.25497246</v>
      </c>
      <c r="V23" s="23">
        <f t="shared" ref="V23:V27" si="11">U23/T23</f>
        <v>539567.627486229</v>
      </c>
      <c r="W23" s="6">
        <f t="shared" ref="W23:W26" si="12">V23/$V$27</f>
        <v>1.94393394691986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3" t="s">
        <v>42</v>
      </c>
      <c r="L24" s="4">
        <v>5314.01666666667</v>
      </c>
      <c r="M24" s="4">
        <v>4943</v>
      </c>
      <c r="N24" s="5">
        <v>6203.48333333333</v>
      </c>
      <c r="O24" s="3">
        <f t="shared" si="8"/>
        <v>16460.5</v>
      </c>
      <c r="P24" s="3">
        <f t="shared" si="0"/>
        <v>5486.83333333333</v>
      </c>
      <c r="S24" s="2" t="s">
        <v>43</v>
      </c>
      <c r="T24" s="2">
        <f>5-1</f>
        <v>4</v>
      </c>
      <c r="U24" s="23">
        <f>(SUMSQ(T13:X13)/15)-T17</f>
        <v>1157661.36207962</v>
      </c>
      <c r="V24" s="6">
        <f t="shared" si="11"/>
        <v>289415.340519905</v>
      </c>
      <c r="W24" s="6">
        <f t="shared" si="12"/>
        <v>1.0426946994895</v>
      </c>
      <c r="X24" s="6">
        <v>2.56524050847904</v>
      </c>
      <c r="Y24" s="6">
        <v>3.73741724260353</v>
      </c>
      <c r="Z24" s="2" t="s">
        <v>44</v>
      </c>
    </row>
    <row r="25" s="1" customFormat="1" ht="15.75" spans="11:26">
      <c r="K25" s="3" t="s">
        <v>45</v>
      </c>
      <c r="L25" s="4">
        <v>5259.96666666667</v>
      </c>
      <c r="M25" s="4">
        <v>5697.77333333333</v>
      </c>
      <c r="N25" s="5">
        <v>5815.90333333333</v>
      </c>
      <c r="O25" s="3">
        <f t="shared" si="8"/>
        <v>16773.6433333333</v>
      </c>
      <c r="P25" s="3">
        <f t="shared" si="0"/>
        <v>5591.21444444444</v>
      </c>
      <c r="S25" s="2" t="s">
        <v>46</v>
      </c>
      <c r="T25" s="2">
        <f>5-1</f>
        <v>4</v>
      </c>
      <c r="U25" s="23">
        <f>(SUMSQ(Y8:Y12)/15)-T17</f>
        <v>6974801.05920506</v>
      </c>
      <c r="V25" s="6">
        <f t="shared" si="11"/>
        <v>1743700.26480126</v>
      </c>
      <c r="W25" s="6">
        <f t="shared" si="12"/>
        <v>6.28213770680087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3" t="s">
        <v>48</v>
      </c>
      <c r="L26" s="4">
        <v>5324.535</v>
      </c>
      <c r="M26" s="4">
        <v>5400.04</v>
      </c>
      <c r="N26" s="5">
        <v>4648.51333333333</v>
      </c>
      <c r="O26" s="3">
        <f t="shared" si="8"/>
        <v>15373.0883333333</v>
      </c>
      <c r="P26" s="3">
        <f t="shared" si="0"/>
        <v>5124.36277777778</v>
      </c>
      <c r="S26" s="2" t="s">
        <v>49</v>
      </c>
      <c r="T26" s="2">
        <f>(5-1)*(5-1)</f>
        <v>16</v>
      </c>
      <c r="U26" s="23">
        <f>(SUMSQ(T8:X12)/3)-T17-U24-U25</f>
        <v>2298825.69208956</v>
      </c>
      <c r="V26" s="6">
        <f t="shared" si="11"/>
        <v>143676.605755597</v>
      </c>
      <c r="W26" s="6">
        <f t="shared" si="12"/>
        <v>0.517632669342557</v>
      </c>
      <c r="X26" s="6">
        <v>1.85916701285117</v>
      </c>
      <c r="Y26" s="6">
        <v>2.39851571226643</v>
      </c>
      <c r="Z26" s="2" t="s">
        <v>44</v>
      </c>
    </row>
    <row r="27" s="1" customFormat="1" ht="15.75" spans="11:26">
      <c r="K27" s="3" t="s">
        <v>50</v>
      </c>
      <c r="L27" s="4">
        <v>4585.25333333333</v>
      </c>
      <c r="M27" s="4">
        <v>4735.48</v>
      </c>
      <c r="N27" s="5">
        <v>5072.18666666667</v>
      </c>
      <c r="O27" s="3">
        <f t="shared" si="8"/>
        <v>14392.92</v>
      </c>
      <c r="P27" s="3">
        <f t="shared" si="0"/>
        <v>4797.64</v>
      </c>
      <c r="S27" s="2" t="s">
        <v>51</v>
      </c>
      <c r="T27" s="2">
        <f>((5*5)-1)*(3-1)</f>
        <v>48</v>
      </c>
      <c r="U27" s="23">
        <f>T18-U23-U24-U25-U26</f>
        <v>13323110.160392</v>
      </c>
      <c r="V27" s="6">
        <f t="shared" si="11"/>
        <v>277564.795008168</v>
      </c>
      <c r="W27" s="6"/>
      <c r="X27" s="6"/>
      <c r="Y27" s="6"/>
      <c r="Z27" s="20"/>
    </row>
    <row r="28" s="1" customFormat="1" ht="15.75" spans="11:26">
      <c r="K28" s="3" t="s">
        <v>52</v>
      </c>
      <c r="L28" s="4">
        <v>5033.07666666667</v>
      </c>
      <c r="M28" s="4">
        <v>5654.45</v>
      </c>
      <c r="N28" s="5">
        <v>4458.54333333333</v>
      </c>
      <c r="O28" s="3">
        <f t="shared" si="8"/>
        <v>15146.07</v>
      </c>
      <c r="P28" s="3">
        <f t="shared" si="0"/>
        <v>5048.69</v>
      </c>
      <c r="S28" s="2" t="s">
        <v>2</v>
      </c>
      <c r="T28" s="2">
        <f>(5*5*3)-1</f>
        <v>74</v>
      </c>
      <c r="U28" s="23">
        <f>T18</f>
        <v>24833533.5287387</v>
      </c>
      <c r="V28" s="6"/>
      <c r="W28" s="6"/>
      <c r="X28" s="6"/>
      <c r="Y28" s="6"/>
      <c r="Z28" s="20"/>
    </row>
    <row r="29" s="1" customFormat="1" ht="15.75" spans="11:16">
      <c r="K29" s="3" t="s">
        <v>53</v>
      </c>
      <c r="L29" s="4">
        <v>5660.6</v>
      </c>
      <c r="M29" s="4">
        <v>6144.38666666667</v>
      </c>
      <c r="N29" s="5">
        <v>5070.99333333333</v>
      </c>
      <c r="O29" s="3">
        <f t="shared" si="8"/>
        <v>16875.98</v>
      </c>
      <c r="P29" s="3">
        <f t="shared" si="0"/>
        <v>5625.32666666667</v>
      </c>
    </row>
    <row r="30" s="1" customFormat="1" ht="15.75" spans="11:27">
      <c r="K30" s="3" t="s">
        <v>54</v>
      </c>
      <c r="L30" s="4">
        <v>5388.68</v>
      </c>
      <c r="M30" s="4">
        <v>5816.21666666667</v>
      </c>
      <c r="N30" s="5">
        <v>5528.13333333333</v>
      </c>
      <c r="O30" s="3">
        <f t="shared" si="8"/>
        <v>16733.03</v>
      </c>
      <c r="P30" s="3">
        <f t="shared" si="0"/>
        <v>5577.67666666667</v>
      </c>
      <c r="Y30" s="11" t="s">
        <v>55</v>
      </c>
      <c r="Z30" s="13">
        <f>(SQRT(V27)/P32)*100</f>
        <v>9.9616924306491</v>
      </c>
      <c r="AA30" s="1" t="s">
        <v>56</v>
      </c>
    </row>
    <row r="31" s="1" customFormat="1" ht="15.75" spans="11:19">
      <c r="K31" s="3" t="s">
        <v>57</v>
      </c>
      <c r="L31" s="4">
        <v>5361.43666666667</v>
      </c>
      <c r="M31" s="4">
        <v>5976.66</v>
      </c>
      <c r="N31" s="5">
        <v>5229.7</v>
      </c>
      <c r="O31" s="3">
        <f t="shared" si="8"/>
        <v>16567.7966666667</v>
      </c>
      <c r="P31" s="3">
        <f t="shared" si="0"/>
        <v>5522.59888888889</v>
      </c>
      <c r="S31" s="9" t="s">
        <v>58</v>
      </c>
    </row>
    <row r="32" s="1" customFormat="1" spans="11:20">
      <c r="K32" s="2" t="s">
        <v>2</v>
      </c>
      <c r="L32" s="22">
        <f t="shared" ref="L32:O32" si="13">SUM(L7:L31)</f>
        <v>130397.781666667</v>
      </c>
      <c r="M32" s="22">
        <f t="shared" si="13"/>
        <v>136444.88</v>
      </c>
      <c r="N32" s="22">
        <f t="shared" si="13"/>
        <v>129809.956666667</v>
      </c>
      <c r="O32" s="22">
        <f t="shared" si="13"/>
        <v>396652.618333333</v>
      </c>
      <c r="P32" s="20">
        <f>AVERAGE(P7:P31)</f>
        <v>5288.70157777778</v>
      </c>
      <c r="S32" s="9" t="s">
        <v>59</v>
      </c>
      <c r="T32" s="13">
        <f>SQRT(V27/15)</f>
        <v>136.030583573001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386.734949098041</v>
      </c>
      <c r="U35" s="13">
        <f t="shared" si="14"/>
        <v>406.867475466846</v>
      </c>
      <c r="V35" s="13">
        <f t="shared" si="14"/>
        <v>419.926411489854</v>
      </c>
      <c r="W35" s="13">
        <f t="shared" si="14"/>
        <v>429.448552339964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1">
      <c r="S39" s="2" t="s">
        <v>6</v>
      </c>
      <c r="T39" s="6"/>
      <c r="U39" s="2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136.030583573001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386.734949098041</v>
      </c>
      <c r="U49" s="13">
        <f t="shared" si="15"/>
        <v>406.867475466846</v>
      </c>
      <c r="V49" s="13">
        <f t="shared" si="15"/>
        <v>419.926411489854</v>
      </c>
      <c r="W49" s="13">
        <f t="shared" si="15"/>
        <v>429.448552339964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6"/>
      <c r="U52" s="2"/>
      <c r="V52" s="15"/>
    </row>
    <row r="53" s="1" customFormat="1" spans="19:22">
      <c r="S53" s="2" t="s">
        <v>13</v>
      </c>
      <c r="T53" s="6"/>
      <c r="U53" s="2"/>
      <c r="V53" s="15"/>
    </row>
    <row r="54" s="1" customFormat="1" spans="19:22">
      <c r="S54" s="2" t="s">
        <v>15</v>
      </c>
      <c r="T54" s="6"/>
      <c r="U54" s="2"/>
      <c r="V54" s="15"/>
    </row>
    <row r="55" s="1" customFormat="1" spans="19:22">
      <c r="S55" s="2" t="s">
        <v>17</v>
      </c>
      <c r="T55" s="6"/>
      <c r="U55" s="2"/>
      <c r="V55" s="15"/>
    </row>
    <row r="56" s="1" customFormat="1" spans="19:22">
      <c r="S56" s="2" t="s">
        <v>19</v>
      </c>
      <c r="T56" s="6"/>
      <c r="U56" s="2"/>
      <c r="V56" s="15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304.173631888196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864.765635458142</v>
      </c>
      <c r="U62" s="19">
        <f t="shared" si="16"/>
        <v>909.783332977595</v>
      </c>
      <c r="V62" s="19">
        <f t="shared" si="16"/>
        <v>938.984001638862</v>
      </c>
      <c r="W62" s="19">
        <f t="shared" si="16"/>
        <v>960.276155871035</v>
      </c>
      <c r="X62" s="19">
        <f t="shared" si="16"/>
        <v>976.701531992998</v>
      </c>
      <c r="Y62" s="19">
        <f t="shared" si="16"/>
        <v>989.476824532302</v>
      </c>
      <c r="Z62" s="19">
        <f t="shared" si="16"/>
        <v>1000.12290164839</v>
      </c>
      <c r="AA62" s="19">
        <f t="shared" si="16"/>
        <v>1009.24811060503</v>
      </c>
      <c r="AB62" s="19">
        <f t="shared" si="16"/>
        <v>1016.54827777035</v>
      </c>
      <c r="AC62" s="19">
        <f t="shared" si="16"/>
        <v>1022.93592404</v>
      </c>
      <c r="AD62" s="19">
        <f t="shared" si="16"/>
        <v>1028.71522304588</v>
      </c>
      <c r="AE62" s="19">
        <f t="shared" si="16"/>
        <v>1033.58200115609</v>
      </c>
      <c r="AF62" s="19">
        <f t="shared" si="16"/>
        <v>1037.84043200253</v>
      </c>
      <c r="AG62" s="19">
        <f t="shared" si="16"/>
        <v>1041.49051558518</v>
      </c>
      <c r="AH62" s="19">
        <f t="shared" si="16"/>
        <v>1044.83642553595</v>
      </c>
      <c r="AI62" s="19">
        <f t="shared" si="16"/>
        <v>1047.87816185484</v>
      </c>
      <c r="AJ62" s="19">
        <f t="shared" si="16"/>
        <v>1050.31155090994</v>
      </c>
      <c r="AK62" s="19">
        <f t="shared" si="16"/>
        <v>1052.74493996505</v>
      </c>
      <c r="AL62" s="19">
        <f t="shared" si="16"/>
        <v>1054.87415538826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1">
      <c r="S66" s="2" t="s">
        <v>10</v>
      </c>
      <c r="T66" s="22"/>
      <c r="U66" s="2"/>
    </row>
    <row r="67" s="1" customFormat="1" spans="19:22">
      <c r="S67" s="2" t="s">
        <v>12</v>
      </c>
      <c r="T67" s="22"/>
      <c r="U67" s="2"/>
      <c r="V67" s="21"/>
    </row>
    <row r="68" s="1" customFormat="1" spans="19:22">
      <c r="S68" s="2" t="s">
        <v>14</v>
      </c>
      <c r="T68" s="22"/>
      <c r="U68" s="2"/>
      <c r="V68" s="19"/>
    </row>
    <row r="69" s="1" customFormat="1" spans="19:21">
      <c r="S69" s="2" t="s">
        <v>16</v>
      </c>
      <c r="T69" s="22"/>
      <c r="U69" s="2"/>
    </row>
    <row r="70" s="1" customFormat="1" spans="19:22">
      <c r="S70" s="2" t="s">
        <v>18</v>
      </c>
      <c r="T70" s="22"/>
      <c r="U70" s="2"/>
      <c r="V70" s="21"/>
    </row>
    <row r="71" s="1" customFormat="1" spans="19:22">
      <c r="S71" s="2" t="s">
        <v>20</v>
      </c>
      <c r="T71" s="22"/>
      <c r="U71" s="2"/>
      <c r="V71" s="13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1">
      <c r="S74" s="2" t="s">
        <v>23</v>
      </c>
      <c r="T74" s="22"/>
      <c r="U74" s="2"/>
    </row>
    <row r="75" s="1" customFormat="1" spans="19:21">
      <c r="S75" s="2" t="s">
        <v>24</v>
      </c>
      <c r="T75" s="22"/>
      <c r="U75" s="2"/>
    </row>
    <row r="76" s="1" customFormat="1" spans="19:21">
      <c r="S76" s="2" t="s">
        <v>26</v>
      </c>
      <c r="T76" s="22"/>
      <c r="U76" s="2"/>
    </row>
    <row r="77" s="1" customFormat="1" spans="19:22">
      <c r="S77" s="2" t="s">
        <v>28</v>
      </c>
      <c r="T77" s="22"/>
      <c r="U77" s="2"/>
      <c r="V77" s="15"/>
    </row>
    <row r="78" s="1" customFormat="1" spans="19:21">
      <c r="S78" s="2" t="s">
        <v>29</v>
      </c>
      <c r="T78" s="22"/>
      <c r="U78" s="2"/>
    </row>
    <row r="79" s="1" customFormat="1" spans="19:22">
      <c r="S79" s="2" t="s">
        <v>31</v>
      </c>
      <c r="T79" s="22"/>
      <c r="U79" s="2"/>
      <c r="V79" s="21"/>
    </row>
    <row r="80" s="1" customFormat="1" spans="19:21">
      <c r="S80" s="2" t="s">
        <v>39</v>
      </c>
      <c r="T80" s="22"/>
      <c r="U80" s="2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1">
      <c r="S83" s="2" t="s">
        <v>45</v>
      </c>
      <c r="T83" s="22"/>
      <c r="U83" s="2"/>
    </row>
    <row r="84" s="1" customFormat="1" spans="19:21">
      <c r="S84" s="2" t="s">
        <v>48</v>
      </c>
      <c r="T84" s="22"/>
      <c r="U84" s="2"/>
    </row>
    <row r="85" s="1" customFormat="1" spans="19:21">
      <c r="S85" s="2" t="s">
        <v>50</v>
      </c>
      <c r="T85" s="22"/>
      <c r="U85" s="2"/>
    </row>
    <row r="86" s="1" customFormat="1" spans="19:22">
      <c r="S86" s="2" t="s">
        <v>52</v>
      </c>
      <c r="T86" s="22"/>
      <c r="U86" s="2"/>
      <c r="V86" s="15"/>
    </row>
    <row r="87" s="1" customFormat="1" spans="19:21">
      <c r="S87" s="2" t="s">
        <v>53</v>
      </c>
      <c r="T87" s="22"/>
      <c r="U87" s="2"/>
    </row>
    <row r="88" s="1" customFormat="1" spans="19:22">
      <c r="S88" s="2" t="s">
        <v>54</v>
      </c>
      <c r="T88" s="22"/>
      <c r="U88" s="2"/>
      <c r="V88" s="21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H9" workbookViewId="0">
      <selection activeCell="V30" sqref="V30"/>
    </sheetView>
  </sheetViews>
  <sheetFormatPr defaultColWidth="9" defaultRowHeight="15"/>
  <cols>
    <col min="1" max="10" width="9" style="1"/>
    <col min="11" max="11" width="11.2380952380952" style="1" customWidth="1"/>
    <col min="12" max="13" width="11.7809523809524" style="1" customWidth="1"/>
    <col min="14" max="14" width="11.0666666666667" style="1" customWidth="1"/>
    <col min="15" max="15" width="11.4190476190476" style="1" customWidth="1"/>
    <col min="16" max="16" width="12.8571428571429" style="1"/>
    <col min="17" max="18" width="9" style="1"/>
    <col min="19" max="19" width="11.7904761904762" style="1" customWidth="1"/>
    <col min="20" max="20" width="11.247619047619" style="1" customWidth="1"/>
    <col min="21" max="21" width="11.2571428571429" style="1" customWidth="1"/>
    <col min="22" max="22" width="11.3619047619048" style="1" customWidth="1"/>
    <col min="23" max="23" width="11.7809523809524" style="1" customWidth="1"/>
    <col min="24" max="24" width="10.8857142857143" style="1" customWidth="1"/>
    <col min="25" max="25" width="9.99047619047619" style="1" customWidth="1"/>
    <col min="26" max="26" width="9.81904761904762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3" t="s">
        <v>4</v>
      </c>
      <c r="L7" s="4">
        <v>4307.80666666667</v>
      </c>
      <c r="M7" s="4">
        <v>5407.96666666667</v>
      </c>
      <c r="N7" s="5">
        <v>5193.39333333333</v>
      </c>
      <c r="O7" s="3">
        <f>SUM(L7:N7)</f>
        <v>14909.1666666667</v>
      </c>
      <c r="P7" s="3">
        <f t="shared" ref="P7:P31" si="0">AVERAGE(L7:N7)</f>
        <v>4969.72222222222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3" t="s">
        <v>10</v>
      </c>
      <c r="L8" s="4">
        <v>5425.69666666667</v>
      </c>
      <c r="M8" s="4">
        <v>5915.07666666667</v>
      </c>
      <c r="N8" s="5">
        <v>5151.36333333333</v>
      </c>
      <c r="O8" s="3">
        <f t="shared" ref="O7:O31" si="1">SUM(L8:N8)</f>
        <v>16492.1366666667</v>
      </c>
      <c r="P8" s="3">
        <f t="shared" si="0"/>
        <v>5497.37888888889</v>
      </c>
      <c r="S8" s="2" t="s">
        <v>11</v>
      </c>
      <c r="T8" s="22">
        <f t="shared" ref="T8:T12" si="2">O7</f>
        <v>14909.1666666667</v>
      </c>
      <c r="U8" s="22">
        <f t="shared" ref="U8:U12" si="3">O12</f>
        <v>16239.945</v>
      </c>
      <c r="V8" s="22">
        <f t="shared" ref="V8:V12" si="4">O17</f>
        <v>16062.5066666667</v>
      </c>
      <c r="W8" s="22">
        <f t="shared" ref="W8:W12" si="5">O22</f>
        <v>16033.48</v>
      </c>
      <c r="X8" s="22">
        <f t="shared" ref="X8:X12" si="6">O27</f>
        <v>16020.865</v>
      </c>
      <c r="Y8" s="22">
        <f t="shared" ref="Y8:Y12" si="7">SUM(T8:X8)</f>
        <v>79265.9633333333</v>
      </c>
      <c r="Z8" s="6">
        <f t="shared" ref="Z8:Z12" si="8">Y8/15</f>
        <v>5284.39755555556</v>
      </c>
    </row>
    <row r="9" s="1" customFormat="1" ht="15.75" spans="11:26">
      <c r="K9" s="3" t="s">
        <v>12</v>
      </c>
      <c r="L9" s="4">
        <v>5655.89</v>
      </c>
      <c r="M9" s="4">
        <v>6085.60666666667</v>
      </c>
      <c r="N9" s="5">
        <v>5881.40333333333</v>
      </c>
      <c r="O9" s="3">
        <f t="shared" si="1"/>
        <v>17622.9</v>
      </c>
      <c r="P9" s="3">
        <f t="shared" si="0"/>
        <v>5874.3</v>
      </c>
      <c r="S9" s="2" t="s">
        <v>13</v>
      </c>
      <c r="T9" s="22">
        <f t="shared" si="2"/>
        <v>16492.1366666667</v>
      </c>
      <c r="U9" s="22">
        <f t="shared" si="3"/>
        <v>17516.0033333333</v>
      </c>
      <c r="V9" s="22">
        <f t="shared" si="4"/>
        <v>17558.9366666667</v>
      </c>
      <c r="W9" s="22">
        <f t="shared" si="5"/>
        <v>16656.68</v>
      </c>
      <c r="X9" s="22">
        <f t="shared" si="6"/>
        <v>16698.41</v>
      </c>
      <c r="Y9" s="22">
        <f t="shared" si="7"/>
        <v>84922.1666666667</v>
      </c>
      <c r="Z9" s="6">
        <f t="shared" si="8"/>
        <v>5661.47777777778</v>
      </c>
    </row>
    <row r="10" s="1" customFormat="1" ht="15.75" spans="11:26">
      <c r="K10" s="3" t="s">
        <v>14</v>
      </c>
      <c r="L10" s="4">
        <v>5711.95</v>
      </c>
      <c r="M10" s="4">
        <v>6112.31666666667</v>
      </c>
      <c r="N10" s="5">
        <v>6012.45333333333</v>
      </c>
      <c r="O10" s="3">
        <f t="shared" si="1"/>
        <v>17836.72</v>
      </c>
      <c r="P10" s="3">
        <f t="shared" si="0"/>
        <v>5945.57333333333</v>
      </c>
      <c r="S10" s="2" t="s">
        <v>15</v>
      </c>
      <c r="T10" s="22">
        <f t="shared" si="2"/>
        <v>17622.9</v>
      </c>
      <c r="U10" s="22">
        <f t="shared" si="3"/>
        <v>18074.9233333333</v>
      </c>
      <c r="V10" s="22">
        <f t="shared" si="4"/>
        <v>17715.0566666667</v>
      </c>
      <c r="W10" s="22">
        <f t="shared" si="5"/>
        <v>17889.89</v>
      </c>
      <c r="X10" s="22">
        <f t="shared" si="6"/>
        <v>18593.09</v>
      </c>
      <c r="Y10" s="22">
        <f t="shared" si="7"/>
        <v>89895.86</v>
      </c>
      <c r="Z10" s="6">
        <f t="shared" si="8"/>
        <v>5993.05733333333</v>
      </c>
    </row>
    <row r="11" s="1" customFormat="1" ht="15.75" spans="11:26">
      <c r="K11" s="3" t="s">
        <v>16</v>
      </c>
      <c r="L11" s="4">
        <v>6307.43333333333</v>
      </c>
      <c r="M11" s="4">
        <v>5678.04</v>
      </c>
      <c r="N11" s="5">
        <v>5747.93666666667</v>
      </c>
      <c r="O11" s="3">
        <f t="shared" si="1"/>
        <v>17733.41</v>
      </c>
      <c r="P11" s="3">
        <f t="shared" si="0"/>
        <v>5911.13666666667</v>
      </c>
      <c r="S11" s="2" t="s">
        <v>17</v>
      </c>
      <c r="T11" s="22">
        <f t="shared" si="2"/>
        <v>17836.72</v>
      </c>
      <c r="U11" s="22">
        <f t="shared" si="3"/>
        <v>17853.9633333333</v>
      </c>
      <c r="V11" s="22">
        <f t="shared" si="4"/>
        <v>23181.3133333333</v>
      </c>
      <c r="W11" s="22">
        <f t="shared" si="5"/>
        <v>18525.69</v>
      </c>
      <c r="X11" s="22">
        <f t="shared" si="6"/>
        <v>18208.7566666667</v>
      </c>
      <c r="Y11" s="22">
        <f t="shared" si="7"/>
        <v>95606.4433333333</v>
      </c>
      <c r="Z11" s="6">
        <f t="shared" si="8"/>
        <v>6373.76288888889</v>
      </c>
    </row>
    <row r="12" s="1" customFormat="1" ht="15.75" spans="11:26">
      <c r="K12" s="3" t="s">
        <v>18</v>
      </c>
      <c r="L12" s="4">
        <v>5694.51333333333</v>
      </c>
      <c r="M12" s="4">
        <v>4956.70666666667</v>
      </c>
      <c r="N12" s="5">
        <v>5588.725</v>
      </c>
      <c r="O12" s="3">
        <f t="shared" si="1"/>
        <v>16239.945</v>
      </c>
      <c r="P12" s="3">
        <f t="shared" si="0"/>
        <v>5413.315</v>
      </c>
      <c r="S12" s="2" t="s">
        <v>19</v>
      </c>
      <c r="T12" s="22">
        <f t="shared" si="2"/>
        <v>17733.41</v>
      </c>
      <c r="U12" s="22">
        <f t="shared" si="3"/>
        <v>17750.4633333333</v>
      </c>
      <c r="V12" s="22">
        <f t="shared" si="4"/>
        <v>18648.1966666667</v>
      </c>
      <c r="W12" s="22">
        <f t="shared" si="5"/>
        <v>17640.5233333333</v>
      </c>
      <c r="X12" s="22">
        <f t="shared" si="6"/>
        <v>18142.07</v>
      </c>
      <c r="Y12" s="22">
        <f t="shared" si="7"/>
        <v>89914.6633333333</v>
      </c>
      <c r="Z12" s="6">
        <f t="shared" si="8"/>
        <v>5994.31088888889</v>
      </c>
    </row>
    <row r="13" s="1" customFormat="1" ht="15.75" spans="11:26">
      <c r="K13" s="3" t="s">
        <v>20</v>
      </c>
      <c r="L13" s="4">
        <v>5599.92666666667</v>
      </c>
      <c r="M13" s="4">
        <v>6214.29333333333</v>
      </c>
      <c r="N13" s="5">
        <v>5701.78333333333</v>
      </c>
      <c r="O13" s="3">
        <f t="shared" si="1"/>
        <v>17516.0033333333</v>
      </c>
      <c r="P13" s="3">
        <f t="shared" si="0"/>
        <v>5838.66777777778</v>
      </c>
      <c r="S13" s="2" t="s">
        <v>2</v>
      </c>
      <c r="T13" s="22">
        <f t="shared" ref="T13:Y13" si="9">SUM(T8:T12)</f>
        <v>84594.3333333333</v>
      </c>
      <c r="U13" s="22">
        <f t="shared" si="9"/>
        <v>87435.2983333333</v>
      </c>
      <c r="V13" s="22">
        <f t="shared" si="9"/>
        <v>93166.01</v>
      </c>
      <c r="W13" s="22">
        <f t="shared" si="9"/>
        <v>86746.2633333333</v>
      </c>
      <c r="X13" s="22">
        <f t="shared" si="9"/>
        <v>87663.1916666667</v>
      </c>
      <c r="Y13" s="22">
        <f t="shared" si="9"/>
        <v>439605.096666667</v>
      </c>
      <c r="Z13" s="2"/>
    </row>
    <row r="14" s="1" customFormat="1" ht="15.75" spans="11:26">
      <c r="K14" s="3" t="s">
        <v>21</v>
      </c>
      <c r="L14" s="4">
        <v>5564.38</v>
      </c>
      <c r="M14" s="4">
        <v>6037.88333333333</v>
      </c>
      <c r="N14" s="5">
        <v>6472.66</v>
      </c>
      <c r="O14" s="3">
        <f t="shared" si="1"/>
        <v>18074.9233333333</v>
      </c>
      <c r="P14" s="3">
        <f t="shared" si="0"/>
        <v>6024.97444444444</v>
      </c>
      <c r="S14" s="2" t="s">
        <v>3</v>
      </c>
      <c r="T14" s="6">
        <f t="shared" ref="T14:X14" si="10">T13/15</f>
        <v>5639.62222222222</v>
      </c>
      <c r="U14" s="6">
        <f t="shared" si="10"/>
        <v>5829.01988888889</v>
      </c>
      <c r="V14" s="6">
        <f t="shared" si="10"/>
        <v>6211.06733333333</v>
      </c>
      <c r="W14" s="6">
        <f t="shared" si="10"/>
        <v>5783.08422222222</v>
      </c>
      <c r="X14" s="6">
        <f t="shared" si="10"/>
        <v>5844.21277777778</v>
      </c>
      <c r="Y14" s="2"/>
      <c r="Z14" s="2"/>
    </row>
    <row r="15" s="1" customFormat="1" ht="15.75" spans="11:16">
      <c r="K15" s="3" t="s">
        <v>22</v>
      </c>
      <c r="L15" s="4">
        <v>5814.07</v>
      </c>
      <c r="M15" s="4">
        <v>6129.29</v>
      </c>
      <c r="N15" s="5">
        <v>5910.60333333333</v>
      </c>
      <c r="O15" s="3">
        <f t="shared" si="1"/>
        <v>17853.9633333333</v>
      </c>
      <c r="P15" s="3">
        <f t="shared" si="0"/>
        <v>5951.32111111111</v>
      </c>
    </row>
    <row r="16" s="1" customFormat="1" ht="15.75" spans="11:16">
      <c r="K16" s="3" t="s">
        <v>23</v>
      </c>
      <c r="L16" s="4">
        <v>5641.14333333333</v>
      </c>
      <c r="M16" s="4">
        <v>6597.32</v>
      </c>
      <c r="N16" s="5">
        <v>5512</v>
      </c>
      <c r="O16" s="3">
        <f t="shared" si="1"/>
        <v>17750.4633333333</v>
      </c>
      <c r="P16" s="3">
        <f t="shared" si="0"/>
        <v>5916.82111111111</v>
      </c>
    </row>
    <row r="17" s="1" customFormat="1" ht="15.75" spans="11:20">
      <c r="K17" s="3" t="s">
        <v>24</v>
      </c>
      <c r="L17" s="4">
        <v>6155.31666666667</v>
      </c>
      <c r="M17" s="4">
        <v>6212.14666666667</v>
      </c>
      <c r="N17" s="5">
        <v>3695.04333333333</v>
      </c>
      <c r="O17" s="3">
        <f t="shared" si="1"/>
        <v>16062.5066666667</v>
      </c>
      <c r="P17" s="3">
        <f t="shared" si="0"/>
        <v>5354.16888888889</v>
      </c>
      <c r="S17" s="9" t="s">
        <v>25</v>
      </c>
      <c r="T17" s="16">
        <f>O32^2/(5*5*3)</f>
        <v>2576701880.20412</v>
      </c>
    </row>
    <row r="18" s="1" customFormat="1" ht="15.75" spans="11:20">
      <c r="K18" s="3" t="s">
        <v>26</v>
      </c>
      <c r="L18" s="4">
        <v>5873.94333333333</v>
      </c>
      <c r="M18" s="4">
        <v>5581.33</v>
      </c>
      <c r="N18" s="5">
        <v>6103.66333333333</v>
      </c>
      <c r="O18" s="3">
        <f t="shared" si="1"/>
        <v>17558.9366666667</v>
      </c>
      <c r="P18" s="3">
        <f t="shared" si="0"/>
        <v>5852.97888888889</v>
      </c>
      <c r="S18" s="9" t="s">
        <v>27</v>
      </c>
      <c r="T18" s="10">
        <f>SUMSQ(L7:N31)-T17</f>
        <v>30104509.6595922</v>
      </c>
    </row>
    <row r="19" s="1" customFormat="1" ht="15.75" spans="11:16">
      <c r="K19" s="3" t="s">
        <v>28</v>
      </c>
      <c r="L19" s="4">
        <v>5597.65</v>
      </c>
      <c r="M19" s="4">
        <v>6439.76</v>
      </c>
      <c r="N19" s="5">
        <v>5677.64666666667</v>
      </c>
      <c r="O19" s="3">
        <f t="shared" si="1"/>
        <v>17715.0566666667</v>
      </c>
      <c r="P19" s="3">
        <f t="shared" si="0"/>
        <v>5905.01888888889</v>
      </c>
    </row>
    <row r="20" s="1" customFormat="1" ht="15.75" spans="11:19">
      <c r="K20" s="3" t="s">
        <v>29</v>
      </c>
      <c r="L20" s="4">
        <v>7189.31</v>
      </c>
      <c r="M20" s="4">
        <v>7692.44</v>
      </c>
      <c r="N20" s="5">
        <v>8299.56333333333</v>
      </c>
      <c r="O20" s="3">
        <f t="shared" si="1"/>
        <v>23181.3133333333</v>
      </c>
      <c r="P20" s="3">
        <f t="shared" si="0"/>
        <v>7727.10444444444</v>
      </c>
      <c r="S20" s="11" t="s">
        <v>30</v>
      </c>
    </row>
    <row r="21" s="1" customFormat="1" ht="15.75" spans="11:26">
      <c r="K21" s="3" t="s">
        <v>31</v>
      </c>
      <c r="L21" s="4">
        <v>5582.87666666667</v>
      </c>
      <c r="M21" s="4">
        <v>6570.9</v>
      </c>
      <c r="N21" s="5">
        <v>6494.42</v>
      </c>
      <c r="O21" s="3">
        <f t="shared" si="1"/>
        <v>18648.1966666667</v>
      </c>
      <c r="P21" s="3">
        <f t="shared" si="0"/>
        <v>6216.06555555556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3" t="s">
        <v>39</v>
      </c>
      <c r="L22" s="4">
        <v>5885.16333333333</v>
      </c>
      <c r="M22" s="4">
        <v>5660.90666666667</v>
      </c>
      <c r="N22" s="5">
        <v>4487.41</v>
      </c>
      <c r="O22" s="3">
        <f t="shared" si="1"/>
        <v>16033.48</v>
      </c>
      <c r="P22" s="3">
        <f t="shared" si="0"/>
        <v>5344.49333333333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3" t="s">
        <v>40</v>
      </c>
      <c r="L23" s="4">
        <v>5641.14333333333</v>
      </c>
      <c r="M23" s="4">
        <v>5624.39666666667</v>
      </c>
      <c r="N23" s="5">
        <v>5391.14</v>
      </c>
      <c r="O23" s="3">
        <f t="shared" si="1"/>
        <v>16656.68</v>
      </c>
      <c r="P23" s="3">
        <f t="shared" si="0"/>
        <v>5552.22666666667</v>
      </c>
      <c r="S23" s="2" t="s">
        <v>1</v>
      </c>
      <c r="T23" s="2">
        <f>3-1</f>
        <v>2</v>
      </c>
      <c r="U23" s="23">
        <f>(SUMSQ(L32:N32)/25)-T17</f>
        <v>508019.19984436</v>
      </c>
      <c r="V23" s="23">
        <f t="shared" ref="V23:V27" si="11">U23/T23</f>
        <v>254009.59992218</v>
      </c>
      <c r="W23" s="6">
        <f t="shared" ref="W23:W26" si="12">V23/$V$27</f>
        <v>1.06914757740212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3" t="s">
        <v>42</v>
      </c>
      <c r="L24" s="4">
        <v>5769.09333333333</v>
      </c>
      <c r="M24" s="4">
        <v>5807.6</v>
      </c>
      <c r="N24" s="5">
        <v>6313.19666666667</v>
      </c>
      <c r="O24" s="3">
        <f t="shared" si="1"/>
        <v>17889.89</v>
      </c>
      <c r="P24" s="3">
        <f t="shared" si="0"/>
        <v>5963.29666666667</v>
      </c>
      <c r="S24" s="2" t="s">
        <v>43</v>
      </c>
      <c r="T24" s="2">
        <f>5-1</f>
        <v>4</v>
      </c>
      <c r="U24" s="23">
        <f>(SUMSQ(T13:X13)/15)-T17</f>
        <v>2683947.89940691</v>
      </c>
      <c r="V24" s="23">
        <f t="shared" si="11"/>
        <v>670986.974851727</v>
      </c>
      <c r="W24" s="6">
        <f t="shared" si="12"/>
        <v>2.82424010293661</v>
      </c>
      <c r="X24" s="6">
        <v>2.56524050847904</v>
      </c>
      <c r="Y24" s="6">
        <v>3.73741724260353</v>
      </c>
      <c r="Z24" s="2" t="s">
        <v>47</v>
      </c>
    </row>
    <row r="25" s="1" customFormat="1" ht="15.75" spans="11:26">
      <c r="K25" s="3" t="s">
        <v>45</v>
      </c>
      <c r="L25" s="4">
        <v>6262.61666666667</v>
      </c>
      <c r="M25" s="4">
        <v>5867.92</v>
      </c>
      <c r="N25" s="5">
        <v>6395.15333333333</v>
      </c>
      <c r="O25" s="3">
        <f t="shared" si="1"/>
        <v>18525.69</v>
      </c>
      <c r="P25" s="3">
        <f t="shared" si="0"/>
        <v>6175.23</v>
      </c>
      <c r="S25" s="2" t="s">
        <v>46</v>
      </c>
      <c r="T25" s="2">
        <f>5-1</f>
        <v>4</v>
      </c>
      <c r="U25" s="23">
        <f>(SUMSQ(Y8:Y12)/15)-T17</f>
        <v>10056231.0531168</v>
      </c>
      <c r="V25" s="23">
        <f t="shared" si="11"/>
        <v>2514057.7632792</v>
      </c>
      <c r="W25" s="6">
        <f t="shared" si="12"/>
        <v>10.5818786686898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3" t="s">
        <v>48</v>
      </c>
      <c r="L26" s="4">
        <v>5992.94666666667</v>
      </c>
      <c r="M26" s="4">
        <v>5879.61333333333</v>
      </c>
      <c r="N26" s="5">
        <v>5767.96333333333</v>
      </c>
      <c r="O26" s="3">
        <f t="shared" si="1"/>
        <v>17640.5233333333</v>
      </c>
      <c r="P26" s="3">
        <f t="shared" si="0"/>
        <v>5880.17444444444</v>
      </c>
      <c r="S26" s="2" t="s">
        <v>49</v>
      </c>
      <c r="T26" s="2">
        <f>(5-1)*(5-1)</f>
        <v>16</v>
      </c>
      <c r="U26" s="23">
        <f>(SUMSQ(T8:X12)/3)-T17-U24-U25</f>
        <v>5452403.33405066</v>
      </c>
      <c r="V26" s="23">
        <f t="shared" si="11"/>
        <v>340775.208378166</v>
      </c>
      <c r="W26" s="6">
        <f t="shared" si="12"/>
        <v>1.43435125518028</v>
      </c>
      <c r="X26" s="6">
        <v>1.85916701285117</v>
      </c>
      <c r="Y26" s="6">
        <v>2.39851571226643</v>
      </c>
      <c r="Z26" s="2" t="s">
        <v>44</v>
      </c>
    </row>
    <row r="27" s="1" customFormat="1" ht="15.75" spans="11:26">
      <c r="K27" s="3" t="s">
        <v>50</v>
      </c>
      <c r="L27" s="4">
        <v>5262.16333333333</v>
      </c>
      <c r="M27" s="4">
        <v>5094.965</v>
      </c>
      <c r="N27" s="5">
        <v>5663.73666666667</v>
      </c>
      <c r="O27" s="3">
        <f t="shared" si="1"/>
        <v>16020.865</v>
      </c>
      <c r="P27" s="3">
        <f t="shared" si="0"/>
        <v>5340.28833333333</v>
      </c>
      <c r="S27" s="2" t="s">
        <v>51</v>
      </c>
      <c r="T27" s="2">
        <f>((5*5)-1)*(3-1)</f>
        <v>48</v>
      </c>
      <c r="U27" s="23">
        <f>T18-U23-U24-U25-U26</f>
        <v>11403908.1731734</v>
      </c>
      <c r="V27" s="23">
        <f t="shared" si="11"/>
        <v>237581.420274446</v>
      </c>
      <c r="W27" s="6"/>
      <c r="X27" s="6"/>
      <c r="Y27" s="6"/>
      <c r="Z27" s="20"/>
    </row>
    <row r="28" s="1" customFormat="1" ht="15.75" spans="11:26">
      <c r="K28" s="3" t="s">
        <v>52</v>
      </c>
      <c r="L28" s="4">
        <v>5280.96</v>
      </c>
      <c r="M28" s="4">
        <v>5245.87</v>
      </c>
      <c r="N28" s="5">
        <v>6171.58</v>
      </c>
      <c r="O28" s="3">
        <f t="shared" si="1"/>
        <v>16698.41</v>
      </c>
      <c r="P28" s="3">
        <f t="shared" si="0"/>
        <v>5566.13666666667</v>
      </c>
      <c r="S28" s="2" t="s">
        <v>2</v>
      </c>
      <c r="T28" s="2">
        <f>(5*5*3)-1</f>
        <v>74</v>
      </c>
      <c r="U28" s="23">
        <f>T18</f>
        <v>30104509.6595922</v>
      </c>
      <c r="V28" s="23"/>
      <c r="W28" s="6"/>
      <c r="X28" s="6"/>
      <c r="Y28" s="6"/>
      <c r="Z28" s="20"/>
    </row>
    <row r="29" s="1" customFormat="1" ht="15.75" spans="11:16">
      <c r="K29" s="3" t="s">
        <v>53</v>
      </c>
      <c r="L29" s="4">
        <v>6057.62333333333</v>
      </c>
      <c r="M29" s="4">
        <v>6223.61</v>
      </c>
      <c r="N29" s="5">
        <v>6311.85666666667</v>
      </c>
      <c r="O29" s="3">
        <f t="shared" si="1"/>
        <v>18593.09</v>
      </c>
      <c r="P29" s="3">
        <f t="shared" si="0"/>
        <v>6197.69666666667</v>
      </c>
    </row>
    <row r="30" s="1" customFormat="1" ht="15.75" spans="11:27">
      <c r="K30" s="3" t="s">
        <v>54</v>
      </c>
      <c r="L30" s="4">
        <v>6333.20666666667</v>
      </c>
      <c r="M30" s="4">
        <v>6360.41333333333</v>
      </c>
      <c r="N30" s="5">
        <v>5515.13666666667</v>
      </c>
      <c r="O30" s="3">
        <f t="shared" si="1"/>
        <v>18208.7566666667</v>
      </c>
      <c r="P30" s="3">
        <f t="shared" si="0"/>
        <v>6069.58555555556</v>
      </c>
      <c r="Y30" s="11" t="s">
        <v>55</v>
      </c>
      <c r="Z30" s="13">
        <f>(SQRT(V27)/P32)*100</f>
        <v>8.31581428224692</v>
      </c>
      <c r="AA30" s="1" t="s">
        <v>56</v>
      </c>
    </row>
    <row r="31" s="1" customFormat="1" ht="15.75" spans="11:19">
      <c r="K31" s="3" t="s">
        <v>57</v>
      </c>
      <c r="L31" s="4">
        <v>5846</v>
      </c>
      <c r="M31" s="4">
        <v>5940.03333333333</v>
      </c>
      <c r="N31" s="5">
        <v>6356.03666666667</v>
      </c>
      <c r="O31" s="3">
        <f t="shared" si="1"/>
        <v>18142.07</v>
      </c>
      <c r="P31" s="3">
        <f t="shared" si="0"/>
        <v>6047.35666666667</v>
      </c>
      <c r="S31" s="9" t="s">
        <v>58</v>
      </c>
    </row>
    <row r="32" s="1" customFormat="1" spans="11:20">
      <c r="K32" s="2" t="s">
        <v>2</v>
      </c>
      <c r="L32" s="6">
        <f t="shared" ref="L32:O32" si="13">SUM(L7:L31)</f>
        <v>144452.823333333</v>
      </c>
      <c r="M32" s="6">
        <f t="shared" si="13"/>
        <v>149336.405</v>
      </c>
      <c r="N32" s="6">
        <f t="shared" si="13"/>
        <v>145815.868333333</v>
      </c>
      <c r="O32" s="6">
        <f t="shared" si="13"/>
        <v>439605.096666667</v>
      </c>
      <c r="P32" s="7">
        <f>AVERAGE(P7:P31)</f>
        <v>5861.40128888889</v>
      </c>
      <c r="S32" s="9" t="s">
        <v>59</v>
      </c>
      <c r="T32" s="13">
        <f>SQRT(V27/15)</f>
        <v>125.852140830539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357.797636381222</v>
      </c>
      <c r="U35" s="13">
        <f t="shared" si="14"/>
        <v>376.423753224141</v>
      </c>
      <c r="V35" s="13">
        <f t="shared" si="14"/>
        <v>388.505558743873</v>
      </c>
      <c r="W35" s="13">
        <f t="shared" si="14"/>
        <v>397.315208602011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6"/>
      <c r="U38" s="2"/>
      <c r="V38" s="15"/>
    </row>
    <row r="39" s="1" customFormat="1" spans="19:22">
      <c r="S39" s="2" t="s">
        <v>6</v>
      </c>
      <c r="T39" s="6"/>
      <c r="U39" s="2"/>
      <c r="V39" s="15"/>
    </row>
    <row r="40" s="1" customFormat="1" spans="19:22">
      <c r="S40" s="2" t="s">
        <v>7</v>
      </c>
      <c r="T40" s="6"/>
      <c r="U40" s="2"/>
      <c r="V40" s="15"/>
    </row>
    <row r="41" s="1" customFormat="1" spans="19:22">
      <c r="S41" s="2" t="s">
        <v>8</v>
      </c>
      <c r="T41" s="6"/>
      <c r="U41" s="2"/>
      <c r="V41" s="15"/>
    </row>
    <row r="42" s="1" customFormat="1" spans="19:21">
      <c r="S42" s="2" t="s">
        <v>9</v>
      </c>
      <c r="T42" s="6"/>
      <c r="U42" s="2"/>
    </row>
    <row r="45" s="1" customFormat="1" spans="19:19">
      <c r="S45" s="9" t="s">
        <v>64</v>
      </c>
    </row>
    <row r="46" s="1" customFormat="1" spans="19:20">
      <c r="S46" s="9" t="s">
        <v>59</v>
      </c>
      <c r="T46" s="13">
        <f>SQRT(V27/15)</f>
        <v>125.852140830539</v>
      </c>
    </row>
    <row r="47" s="1" customFormat="1" spans="20:23">
      <c r="T47" s="11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3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3">
        <f t="shared" ref="T49:W49" si="15">$T$32*T48</f>
        <v>357.797636381222</v>
      </c>
      <c r="U49" s="13">
        <f t="shared" si="15"/>
        <v>376.423753224141</v>
      </c>
      <c r="V49" s="13">
        <f t="shared" si="15"/>
        <v>388.505558743873</v>
      </c>
      <c r="W49" s="13">
        <f t="shared" si="15"/>
        <v>397.315208602011</v>
      </c>
    </row>
    <row r="51" s="1" customFormat="1" spans="19:22">
      <c r="S51" s="2" t="s">
        <v>0</v>
      </c>
      <c r="T51" s="2" t="s">
        <v>3</v>
      </c>
      <c r="U51" s="2" t="s">
        <v>62</v>
      </c>
      <c r="V51" s="1" t="s">
        <v>63</v>
      </c>
    </row>
    <row r="52" s="1" customFormat="1" spans="19:22">
      <c r="S52" s="2" t="s">
        <v>11</v>
      </c>
      <c r="T52" s="8"/>
      <c r="U52" s="8"/>
      <c r="V52" s="24"/>
    </row>
    <row r="53" s="1" customFormat="1" spans="19:23">
      <c r="S53" s="2" t="s">
        <v>13</v>
      </c>
      <c r="T53" s="8"/>
      <c r="U53" s="8"/>
      <c r="V53" s="24"/>
      <c r="W53" s="15"/>
    </row>
    <row r="54" s="1" customFormat="1" spans="19:22">
      <c r="S54" s="2" t="s">
        <v>15</v>
      </c>
      <c r="T54" s="8"/>
      <c r="U54" s="8"/>
      <c r="V54" s="24"/>
    </row>
    <row r="55" s="1" customFormat="1" spans="19:22">
      <c r="S55" s="2" t="s">
        <v>17</v>
      </c>
      <c r="T55" s="8"/>
      <c r="U55" s="8"/>
      <c r="V55" s="24"/>
    </row>
    <row r="56" s="1" customFormat="1" spans="19:22">
      <c r="S56" s="2" t="s">
        <v>19</v>
      </c>
      <c r="T56" s="8"/>
      <c r="U56" s="8"/>
      <c r="V56" s="24"/>
    </row>
    <row r="57" spans="20:22">
      <c r="T57" s="24"/>
      <c r="U57" s="24"/>
      <c r="V57" s="24"/>
    </row>
    <row r="58" s="1" customFormat="1" spans="19:19">
      <c r="S58" s="18" t="s">
        <v>66</v>
      </c>
    </row>
    <row r="59" s="1" customFormat="1" spans="19:20">
      <c r="S59" s="9" t="s">
        <v>59</v>
      </c>
      <c r="T59" s="19">
        <f>SQRT(V27/3)</f>
        <v>281.413942010961</v>
      </c>
    </row>
    <row r="60" s="1" customFormat="1" spans="20:38">
      <c r="T60" s="11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1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9">
        <f t="shared" ref="T62:AL62" si="16">$T$59*T61</f>
        <v>800.059837137164</v>
      </c>
      <c r="U62" s="19">
        <f t="shared" si="16"/>
        <v>841.709100554786</v>
      </c>
      <c r="V62" s="19">
        <f t="shared" si="16"/>
        <v>868.724838987838</v>
      </c>
      <c r="W62" s="19">
        <f t="shared" si="16"/>
        <v>888.423814928605</v>
      </c>
      <c r="X62" s="19">
        <f t="shared" si="16"/>
        <v>903.620167797197</v>
      </c>
      <c r="Y62" s="19">
        <f t="shared" si="16"/>
        <v>915.439553361658</v>
      </c>
      <c r="Z62" s="19">
        <f t="shared" si="16"/>
        <v>925.289041332041</v>
      </c>
      <c r="AA62" s="19">
        <f t="shared" si="16"/>
        <v>933.73145959237</v>
      </c>
      <c r="AB62" s="19">
        <f t="shared" si="16"/>
        <v>940.485394200633</v>
      </c>
      <c r="AC62" s="19">
        <f t="shared" si="16"/>
        <v>946.395086982863</v>
      </c>
      <c r="AD62" s="19">
        <f t="shared" si="16"/>
        <v>951.741951881072</v>
      </c>
      <c r="AE62" s="19">
        <f t="shared" si="16"/>
        <v>956.244574953247</v>
      </c>
      <c r="AF62" s="19">
        <f t="shared" si="16"/>
        <v>960.184370141401</v>
      </c>
      <c r="AG62" s="19">
        <f t="shared" si="16"/>
        <v>963.561337445532</v>
      </c>
      <c r="AH62" s="19">
        <f t="shared" si="16"/>
        <v>966.656890807653</v>
      </c>
      <c r="AI62" s="19">
        <f t="shared" si="16"/>
        <v>969.471030227762</v>
      </c>
      <c r="AJ62" s="19">
        <f t="shared" si="16"/>
        <v>971.72234176385</v>
      </c>
      <c r="AK62" s="19">
        <f t="shared" si="16"/>
        <v>973.973653299938</v>
      </c>
      <c r="AL62" s="19">
        <f t="shared" si="16"/>
        <v>975.943550894014</v>
      </c>
    </row>
    <row r="64" s="1" customFormat="1" spans="19:22">
      <c r="S64" s="2" t="s">
        <v>0</v>
      </c>
      <c r="T64" s="2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22"/>
      <c r="U65" s="2"/>
      <c r="V65" s="21"/>
    </row>
    <row r="66" s="1" customFormat="1" spans="19:21">
      <c r="S66" s="2" t="s">
        <v>10</v>
      </c>
      <c r="T66" s="22"/>
      <c r="U66" s="2"/>
    </row>
    <row r="67" s="1" customFormat="1" spans="19:21">
      <c r="S67" s="2" t="s">
        <v>12</v>
      </c>
      <c r="T67" s="22"/>
      <c r="U67" s="2"/>
    </row>
    <row r="68" s="1" customFormat="1" spans="19:21">
      <c r="S68" s="2" t="s">
        <v>14</v>
      </c>
      <c r="T68" s="22"/>
      <c r="U68" s="2"/>
    </row>
    <row r="69" s="1" customFormat="1" spans="19:21">
      <c r="S69" s="2" t="s">
        <v>16</v>
      </c>
      <c r="T69" s="22"/>
      <c r="U69" s="2"/>
    </row>
    <row r="70" s="1" customFormat="1" spans="19:21">
      <c r="S70" s="2" t="s">
        <v>18</v>
      </c>
      <c r="T70" s="22"/>
      <c r="U70" s="2"/>
    </row>
    <row r="71" s="1" customFormat="1" spans="19:21">
      <c r="S71" s="2" t="s">
        <v>20</v>
      </c>
      <c r="T71" s="22"/>
      <c r="U71" s="2"/>
    </row>
    <row r="72" s="1" customFormat="1" spans="19:21">
      <c r="S72" s="2" t="s">
        <v>21</v>
      </c>
      <c r="T72" s="22"/>
      <c r="U72" s="2"/>
    </row>
    <row r="73" s="1" customFormat="1" spans="19:21">
      <c r="S73" s="2" t="s">
        <v>22</v>
      </c>
      <c r="T73" s="22"/>
      <c r="U73" s="2"/>
    </row>
    <row r="74" s="1" customFormat="1" spans="19:22">
      <c r="S74" s="2" t="s">
        <v>23</v>
      </c>
      <c r="T74" s="22"/>
      <c r="U74" s="2"/>
      <c r="V74" s="21"/>
    </row>
    <row r="75" s="1" customFormat="1" spans="19:22">
      <c r="S75" s="2" t="s">
        <v>24</v>
      </c>
      <c r="T75" s="22"/>
      <c r="U75" s="2"/>
      <c r="V75" s="21"/>
    </row>
    <row r="76" s="1" customFormat="1" spans="19:21">
      <c r="S76" s="2" t="s">
        <v>26</v>
      </c>
      <c r="T76" s="22"/>
      <c r="U76" s="2"/>
    </row>
    <row r="77" s="1" customFormat="1" spans="19:21">
      <c r="S77" s="2" t="s">
        <v>28</v>
      </c>
      <c r="T77" s="22"/>
      <c r="U77" s="2"/>
    </row>
    <row r="78" s="1" customFormat="1" spans="19:22">
      <c r="S78" s="2" t="s">
        <v>29</v>
      </c>
      <c r="T78" s="22"/>
      <c r="U78" s="2"/>
      <c r="V78" s="15"/>
    </row>
    <row r="79" s="1" customFormat="1" spans="19:22">
      <c r="S79" s="2" t="s">
        <v>31</v>
      </c>
      <c r="T79" s="22"/>
      <c r="U79" s="2"/>
      <c r="V79" s="15"/>
    </row>
    <row r="80" s="1" customFormat="1" spans="19:21">
      <c r="S80" s="2" t="s">
        <v>39</v>
      </c>
      <c r="T80" s="22"/>
      <c r="U80" s="2"/>
    </row>
    <row r="81" s="1" customFormat="1" spans="19:21">
      <c r="S81" s="2" t="s">
        <v>40</v>
      </c>
      <c r="T81" s="22"/>
      <c r="U81" s="2"/>
    </row>
    <row r="82" s="1" customFormat="1" spans="19:21">
      <c r="S82" s="2" t="s">
        <v>42</v>
      </c>
      <c r="T82" s="22"/>
      <c r="U82" s="2"/>
    </row>
    <row r="83" s="1" customFormat="1" spans="19:22">
      <c r="S83" s="2" t="s">
        <v>45</v>
      </c>
      <c r="T83" s="22"/>
      <c r="U83" s="2"/>
      <c r="V83" s="13"/>
    </row>
    <row r="84" s="1" customFormat="1" spans="19:21">
      <c r="S84" s="2" t="s">
        <v>48</v>
      </c>
      <c r="T84" s="22"/>
      <c r="U84" s="2"/>
    </row>
    <row r="85" s="1" customFormat="1" spans="19:21">
      <c r="S85" s="2" t="s">
        <v>50</v>
      </c>
      <c r="T85" s="22"/>
      <c r="U85" s="2"/>
    </row>
    <row r="86" s="1" customFormat="1" spans="19:22">
      <c r="S86" s="2" t="s">
        <v>52</v>
      </c>
      <c r="T86" s="22"/>
      <c r="U86" s="2"/>
      <c r="V86" s="19"/>
    </row>
    <row r="87" s="1" customFormat="1" spans="19:21">
      <c r="S87" s="2" t="s">
        <v>53</v>
      </c>
      <c r="T87" s="22"/>
      <c r="U87" s="2"/>
    </row>
    <row r="88" s="1" customFormat="1" spans="19:21">
      <c r="S88" s="2" t="s">
        <v>54</v>
      </c>
      <c r="T88" s="22"/>
      <c r="U88" s="2"/>
    </row>
    <row r="89" s="1" customFormat="1" spans="19:21">
      <c r="S89" s="2" t="s">
        <v>57</v>
      </c>
      <c r="T89" s="22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tabSelected="1" zoomScale="80" zoomScaleNormal="80" topLeftCell="D6" workbookViewId="0">
      <selection activeCell="O28" sqref="O28"/>
    </sheetView>
  </sheetViews>
  <sheetFormatPr defaultColWidth="9" defaultRowHeight="15"/>
  <cols>
    <col min="1" max="11" width="9" style="1"/>
    <col min="12" max="12" width="10.1714285714286" style="1" customWidth="1"/>
    <col min="13" max="13" width="11.6" style="1" customWidth="1"/>
    <col min="14" max="14" width="10.7142857142857" style="1" customWidth="1"/>
    <col min="15" max="17" width="12.8571428571429" style="1"/>
    <col min="18" max="18" width="9" style="1"/>
    <col min="19" max="19" width="10.0857142857143" style="1" customWidth="1"/>
    <col min="20" max="20" width="12.847619047619" style="1" customWidth="1"/>
    <col min="21" max="21" width="12.8571428571429" style="1" customWidth="1"/>
    <col min="22" max="22" width="14.8190476190476" style="1" customWidth="1"/>
    <col min="23" max="23" width="14.6285714285714" style="1" customWidth="1"/>
    <col min="24" max="24" width="10.8857142857143" style="1" customWidth="1"/>
    <col min="25" max="25" width="11.0666666666667" style="1" customWidth="1"/>
    <col min="26" max="26" width="13.0285714285714" style="1" customWidth="1"/>
    <col min="27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ht="15.75" spans="11:26">
      <c r="K7" s="3" t="s">
        <v>4</v>
      </c>
      <c r="L7" s="4">
        <v>4207.80666666667</v>
      </c>
      <c r="M7" s="4">
        <v>5507.96666666667</v>
      </c>
      <c r="N7" s="5">
        <v>5193.39333333333</v>
      </c>
      <c r="O7" s="3">
        <f t="shared" ref="O7:O31" si="0">SUM(L7:N7)</f>
        <v>14909.1666666667</v>
      </c>
      <c r="P7" s="3">
        <f t="shared" ref="P7:P31" si="1">AVERAGE(L7:N7)</f>
        <v>4969.72222222222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ht="15.75" spans="11:26">
      <c r="K8" s="3" t="s">
        <v>10</v>
      </c>
      <c r="L8" s="4">
        <v>5425.69666666667</v>
      </c>
      <c r="M8" s="4">
        <v>5915.07666666667</v>
      </c>
      <c r="N8" s="5">
        <v>5151.36333333333</v>
      </c>
      <c r="O8" s="3">
        <f t="shared" si="0"/>
        <v>16492.1366666667</v>
      </c>
      <c r="P8" s="3">
        <f t="shared" si="1"/>
        <v>5497.37888888889</v>
      </c>
      <c r="S8" s="2" t="s">
        <v>11</v>
      </c>
      <c r="T8" s="8">
        <f t="shared" ref="T8:T12" si="2">O7</f>
        <v>14909.1666666667</v>
      </c>
      <c r="U8" s="8">
        <f t="shared" ref="U8:U12" si="3">O12</f>
        <v>16239.945</v>
      </c>
      <c r="V8" s="8">
        <f t="shared" ref="V8:V12" si="4">O17</f>
        <v>16062.5066666667</v>
      </c>
      <c r="W8" s="8">
        <f t="shared" ref="W8:W12" si="5">O22</f>
        <v>16033.48</v>
      </c>
      <c r="X8" s="8">
        <f t="shared" ref="X8:X12" si="6">O27</f>
        <v>16020.865</v>
      </c>
      <c r="Y8" s="8">
        <f t="shared" ref="Y8:Y12" si="7">SUM(T8:X8)</f>
        <v>79265.9633333333</v>
      </c>
      <c r="Z8" s="8">
        <f t="shared" ref="Z8:Z12" si="8">Y8/15</f>
        <v>5284.39755555556</v>
      </c>
    </row>
    <row r="9" s="1" customFormat="1" ht="15.75" spans="11:26">
      <c r="K9" s="3" t="s">
        <v>12</v>
      </c>
      <c r="L9" s="4">
        <v>5655.89</v>
      </c>
      <c r="M9" s="4">
        <v>6085.60666666667</v>
      </c>
      <c r="N9" s="5">
        <v>5881.40333333333</v>
      </c>
      <c r="O9" s="3">
        <f t="shared" si="0"/>
        <v>17622.9</v>
      </c>
      <c r="P9" s="3">
        <f t="shared" si="1"/>
        <v>5874.3</v>
      </c>
      <c r="S9" s="2" t="s">
        <v>13</v>
      </c>
      <c r="T9" s="8">
        <f t="shared" si="2"/>
        <v>16492.1366666667</v>
      </c>
      <c r="U9" s="8">
        <f t="shared" si="3"/>
        <v>17516.0033333333</v>
      </c>
      <c r="V9" s="8">
        <f t="shared" si="4"/>
        <v>17558.9366666667</v>
      </c>
      <c r="W9" s="8">
        <f t="shared" si="5"/>
        <v>16656.68</v>
      </c>
      <c r="X9" s="8">
        <f t="shared" si="6"/>
        <v>16698.41</v>
      </c>
      <c r="Y9" s="8">
        <f t="shared" si="7"/>
        <v>84922.1666666667</v>
      </c>
      <c r="Z9" s="8">
        <f t="shared" si="8"/>
        <v>5661.47777777778</v>
      </c>
    </row>
    <row r="10" s="1" customFormat="1" ht="15.75" spans="11:26">
      <c r="K10" s="3" t="s">
        <v>14</v>
      </c>
      <c r="L10" s="4">
        <v>5711.95</v>
      </c>
      <c r="M10" s="4">
        <v>6112.31666666667</v>
      </c>
      <c r="N10" s="5">
        <v>6012.45333333333</v>
      </c>
      <c r="O10" s="3">
        <f t="shared" si="0"/>
        <v>17836.72</v>
      </c>
      <c r="P10" s="3">
        <f t="shared" si="1"/>
        <v>5945.57333333333</v>
      </c>
      <c r="S10" s="2" t="s">
        <v>15</v>
      </c>
      <c r="T10" s="8">
        <f t="shared" si="2"/>
        <v>17622.9</v>
      </c>
      <c r="U10" s="8">
        <f t="shared" si="3"/>
        <v>18074.9233333333</v>
      </c>
      <c r="V10" s="8">
        <f t="shared" si="4"/>
        <v>17715.0566666667</v>
      </c>
      <c r="W10" s="8">
        <f t="shared" si="5"/>
        <v>17889.89</v>
      </c>
      <c r="X10" s="8">
        <f t="shared" si="6"/>
        <v>19193.09</v>
      </c>
      <c r="Y10" s="8">
        <f t="shared" si="7"/>
        <v>90495.86</v>
      </c>
      <c r="Z10" s="8">
        <f t="shared" si="8"/>
        <v>6033.05733333333</v>
      </c>
    </row>
    <row r="11" s="1" customFormat="1" ht="15.75" spans="11:26">
      <c r="K11" s="3" t="s">
        <v>16</v>
      </c>
      <c r="L11" s="4">
        <v>6307.43333333333</v>
      </c>
      <c r="M11" s="4">
        <v>5678.04</v>
      </c>
      <c r="N11" s="5">
        <v>5747.93666666667</v>
      </c>
      <c r="O11" s="3">
        <f t="shared" si="0"/>
        <v>17733.41</v>
      </c>
      <c r="P11" s="3">
        <f t="shared" si="1"/>
        <v>5911.13666666667</v>
      </c>
      <c r="S11" s="2" t="s">
        <v>17</v>
      </c>
      <c r="T11" s="8">
        <f t="shared" si="2"/>
        <v>17836.72</v>
      </c>
      <c r="U11" s="8">
        <f t="shared" si="3"/>
        <v>17853.9633333333</v>
      </c>
      <c r="V11" s="8">
        <f t="shared" si="4"/>
        <v>25081.3133333333</v>
      </c>
      <c r="W11" s="8">
        <f t="shared" si="5"/>
        <v>19425.69</v>
      </c>
      <c r="X11" s="8">
        <f t="shared" si="6"/>
        <v>18808.7566666667</v>
      </c>
      <c r="Y11" s="8">
        <f t="shared" si="7"/>
        <v>99006.4433333333</v>
      </c>
      <c r="Z11" s="8">
        <f t="shared" si="8"/>
        <v>6600.42955555556</v>
      </c>
    </row>
    <row r="12" s="1" customFormat="1" ht="15.75" spans="11:26">
      <c r="K12" s="3" t="s">
        <v>18</v>
      </c>
      <c r="L12" s="4">
        <v>5694.51333333333</v>
      </c>
      <c r="M12" s="4">
        <v>4956.70666666667</v>
      </c>
      <c r="N12" s="5">
        <v>5588.725</v>
      </c>
      <c r="O12" s="3">
        <f t="shared" si="0"/>
        <v>16239.945</v>
      </c>
      <c r="P12" s="3">
        <f t="shared" si="1"/>
        <v>5413.315</v>
      </c>
      <c r="S12" s="2" t="s">
        <v>19</v>
      </c>
      <c r="T12" s="8">
        <f t="shared" si="2"/>
        <v>17733.41</v>
      </c>
      <c r="U12" s="8">
        <f t="shared" si="3"/>
        <v>17750.4633333333</v>
      </c>
      <c r="V12" s="8">
        <f t="shared" si="4"/>
        <v>21648.1966666667</v>
      </c>
      <c r="W12" s="8">
        <f t="shared" si="5"/>
        <v>17640.5233333333</v>
      </c>
      <c r="X12" s="8">
        <f t="shared" si="6"/>
        <v>18142.07</v>
      </c>
      <c r="Y12" s="8">
        <f t="shared" si="7"/>
        <v>92914.6633333333</v>
      </c>
      <c r="Z12" s="8">
        <f t="shared" si="8"/>
        <v>6194.31088888889</v>
      </c>
    </row>
    <row r="13" s="1" customFormat="1" ht="15.75" spans="11:26">
      <c r="K13" s="3" t="s">
        <v>20</v>
      </c>
      <c r="L13" s="4">
        <v>5599.92666666667</v>
      </c>
      <c r="M13" s="4">
        <v>6214.29333333333</v>
      </c>
      <c r="N13" s="5">
        <v>5701.78333333333</v>
      </c>
      <c r="O13" s="3">
        <f t="shared" si="0"/>
        <v>17516.0033333333</v>
      </c>
      <c r="P13" s="3">
        <f t="shared" si="1"/>
        <v>5838.66777777778</v>
      </c>
      <c r="S13" s="2" t="s">
        <v>2</v>
      </c>
      <c r="T13" s="8">
        <f t="shared" ref="T13:Y13" si="9">SUM(T8:T12)</f>
        <v>84594.3333333333</v>
      </c>
      <c r="U13" s="8">
        <f t="shared" si="9"/>
        <v>87435.2983333333</v>
      </c>
      <c r="V13" s="8">
        <f t="shared" si="9"/>
        <v>98066.01</v>
      </c>
      <c r="W13" s="8">
        <f t="shared" si="9"/>
        <v>87646.2633333333</v>
      </c>
      <c r="X13" s="8">
        <f t="shared" si="9"/>
        <v>88863.1916666667</v>
      </c>
      <c r="Y13" s="8">
        <f t="shared" si="9"/>
        <v>446605.096666667</v>
      </c>
      <c r="Z13" s="8"/>
    </row>
    <row r="14" s="1" customFormat="1" ht="15.75" spans="11:26">
      <c r="K14" s="3" t="s">
        <v>21</v>
      </c>
      <c r="L14" s="4">
        <v>5564.38</v>
      </c>
      <c r="M14" s="4">
        <v>6037.88333333333</v>
      </c>
      <c r="N14" s="5">
        <v>6472.66</v>
      </c>
      <c r="O14" s="3">
        <f t="shared" si="0"/>
        <v>18074.9233333333</v>
      </c>
      <c r="P14" s="3">
        <f t="shared" si="1"/>
        <v>6024.97444444444</v>
      </c>
      <c r="S14" s="2" t="s">
        <v>3</v>
      </c>
      <c r="T14" s="8">
        <f t="shared" ref="T14:X14" si="10">T13/15</f>
        <v>5639.62222222222</v>
      </c>
      <c r="U14" s="8">
        <f t="shared" si="10"/>
        <v>5829.01988888889</v>
      </c>
      <c r="V14" s="8">
        <f t="shared" si="10"/>
        <v>6537.734</v>
      </c>
      <c r="W14" s="8">
        <f t="shared" si="10"/>
        <v>5843.08422222222</v>
      </c>
      <c r="X14" s="8">
        <f t="shared" si="10"/>
        <v>5924.21277777778</v>
      </c>
      <c r="Y14" s="8"/>
      <c r="Z14" s="8"/>
    </row>
    <row r="15" s="1" customFormat="1" ht="15.75" spans="11:16">
      <c r="K15" s="3" t="s">
        <v>22</v>
      </c>
      <c r="L15" s="4">
        <v>5814.07</v>
      </c>
      <c r="M15" s="4">
        <v>6129.29</v>
      </c>
      <c r="N15" s="5">
        <v>5910.60333333333</v>
      </c>
      <c r="O15" s="3">
        <f t="shared" si="0"/>
        <v>17853.9633333333</v>
      </c>
      <c r="P15" s="3">
        <f t="shared" si="1"/>
        <v>5951.32111111111</v>
      </c>
    </row>
    <row r="16" s="1" customFormat="1" ht="15.75" spans="11:16">
      <c r="K16" s="3" t="s">
        <v>23</v>
      </c>
      <c r="L16" s="4">
        <v>5641.14333333333</v>
      </c>
      <c r="M16" s="4">
        <v>6597.32</v>
      </c>
      <c r="N16" s="5">
        <v>5512</v>
      </c>
      <c r="O16" s="3">
        <f t="shared" si="0"/>
        <v>17750.4633333333</v>
      </c>
      <c r="P16" s="3">
        <f t="shared" si="1"/>
        <v>5916.82111111111</v>
      </c>
    </row>
    <row r="17" s="1" customFormat="1" ht="15.75" spans="11:20">
      <c r="K17" s="3" t="s">
        <v>24</v>
      </c>
      <c r="L17" s="4">
        <v>6155.31666666667</v>
      </c>
      <c r="M17" s="4">
        <v>6212.14666666667</v>
      </c>
      <c r="N17" s="5">
        <v>3695.04333333333</v>
      </c>
      <c r="O17" s="3">
        <f t="shared" si="0"/>
        <v>16062.5066666667</v>
      </c>
      <c r="P17" s="3">
        <f t="shared" si="1"/>
        <v>5354.16888888889</v>
      </c>
      <c r="S17" s="9" t="s">
        <v>25</v>
      </c>
      <c r="T17" s="10">
        <f>O32^2/(5*5*3)</f>
        <v>2659414831.5819</v>
      </c>
    </row>
    <row r="18" s="1" customFormat="1" ht="15.75" spans="11:20">
      <c r="K18" s="3" t="s">
        <v>26</v>
      </c>
      <c r="L18" s="4">
        <v>5873.94333333333</v>
      </c>
      <c r="M18" s="4">
        <v>5581.33</v>
      </c>
      <c r="N18" s="5">
        <v>6103.66333333333</v>
      </c>
      <c r="O18" s="3">
        <f t="shared" si="0"/>
        <v>17558.9366666667</v>
      </c>
      <c r="P18" s="3">
        <f t="shared" si="1"/>
        <v>5852.97888888889</v>
      </c>
      <c r="S18" s="9" t="s">
        <v>27</v>
      </c>
      <c r="T18" s="10">
        <f>SUMSQ(L7:N31)-T17</f>
        <v>45131344.9484806</v>
      </c>
    </row>
    <row r="19" s="1" customFormat="1" ht="15.75" spans="11:16">
      <c r="K19" s="3" t="s">
        <v>28</v>
      </c>
      <c r="L19" s="4">
        <v>5597.65</v>
      </c>
      <c r="M19" s="4">
        <v>6439.76</v>
      </c>
      <c r="N19" s="5">
        <v>5677.64666666667</v>
      </c>
      <c r="O19" s="3">
        <f t="shared" si="0"/>
        <v>17715.0566666667</v>
      </c>
      <c r="P19" s="3">
        <f t="shared" si="1"/>
        <v>5905.01888888889</v>
      </c>
    </row>
    <row r="20" s="1" customFormat="1" ht="15.75" spans="11:19">
      <c r="K20" s="3" t="s">
        <v>29</v>
      </c>
      <c r="L20" s="4">
        <v>7989.31</v>
      </c>
      <c r="M20" s="4">
        <v>8792.44</v>
      </c>
      <c r="N20" s="5">
        <v>8299.56333333333</v>
      </c>
      <c r="O20" s="3">
        <f t="shared" si="0"/>
        <v>25081.3133333333</v>
      </c>
      <c r="P20" s="3">
        <f t="shared" si="1"/>
        <v>8360.43777777778</v>
      </c>
      <c r="S20" s="11" t="s">
        <v>30</v>
      </c>
    </row>
    <row r="21" s="1" customFormat="1" ht="15.75" spans="11:26">
      <c r="K21" s="3" t="s">
        <v>31</v>
      </c>
      <c r="L21" s="4">
        <v>6582.87666666667</v>
      </c>
      <c r="M21" s="4">
        <v>7570.9</v>
      </c>
      <c r="N21" s="5">
        <v>7494.42</v>
      </c>
      <c r="O21" s="3">
        <f t="shared" si="0"/>
        <v>21648.1966666667</v>
      </c>
      <c r="P21" s="3">
        <f t="shared" si="1"/>
        <v>7216.06555555556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ht="15.75" spans="11:26">
      <c r="K22" s="3" t="s">
        <v>39</v>
      </c>
      <c r="L22" s="4">
        <v>5885.16333333333</v>
      </c>
      <c r="M22" s="4">
        <v>5660.90666666667</v>
      </c>
      <c r="N22" s="5">
        <v>4487.41</v>
      </c>
      <c r="O22" s="3">
        <f t="shared" si="0"/>
        <v>16033.48</v>
      </c>
      <c r="P22" s="3">
        <f t="shared" si="1"/>
        <v>5344.49333333333</v>
      </c>
      <c r="S22" s="2"/>
      <c r="T22" s="2"/>
      <c r="U22" s="2"/>
      <c r="V22" s="2"/>
      <c r="W22" s="2"/>
      <c r="X22" s="12">
        <v>0.05</v>
      </c>
      <c r="Y22" s="12">
        <v>0.01</v>
      </c>
      <c r="Z22" s="2"/>
    </row>
    <row r="23" s="1" customFormat="1" ht="15.75" spans="11:26">
      <c r="K23" s="3" t="s">
        <v>40</v>
      </c>
      <c r="L23" s="4">
        <v>5641.14333333333</v>
      </c>
      <c r="M23" s="4">
        <v>5624.39666666667</v>
      </c>
      <c r="N23" s="5">
        <v>5391.14</v>
      </c>
      <c r="O23" s="3">
        <f t="shared" si="0"/>
        <v>16656.68</v>
      </c>
      <c r="P23" s="3">
        <f t="shared" si="1"/>
        <v>5552.22666666667</v>
      </c>
      <c r="S23" s="2" t="s">
        <v>1</v>
      </c>
      <c r="T23" s="8">
        <f>3-1</f>
        <v>2</v>
      </c>
      <c r="U23" s="8">
        <f>(SUMSQ(L32:N32)/25)-T17</f>
        <v>1093501.31540012</v>
      </c>
      <c r="V23" s="8">
        <f t="shared" ref="V23:V27" si="11">U23/T23</f>
        <v>546750.657700062</v>
      </c>
      <c r="W23" s="6">
        <f t="shared" ref="W23:W26" si="12">V23/$V$27</f>
        <v>2.31238465480639</v>
      </c>
      <c r="X23" s="6">
        <v>3.1907273359285</v>
      </c>
      <c r="Y23" s="6">
        <v>5.07666380708612</v>
      </c>
      <c r="Z23" s="2" t="s">
        <v>44</v>
      </c>
    </row>
    <row r="24" s="1" customFormat="1" ht="15.75" spans="11:26">
      <c r="K24" s="3" t="s">
        <v>42</v>
      </c>
      <c r="L24" s="4">
        <v>5769.09333333333</v>
      </c>
      <c r="M24" s="4">
        <v>5807.6</v>
      </c>
      <c r="N24" s="5">
        <v>6313.19666666667</v>
      </c>
      <c r="O24" s="3">
        <f t="shared" si="0"/>
        <v>17889.89</v>
      </c>
      <c r="P24" s="3">
        <f t="shared" si="1"/>
        <v>5963.29666666667</v>
      </c>
      <c r="S24" s="2" t="s">
        <v>43</v>
      </c>
      <c r="T24" s="8">
        <f>5-1</f>
        <v>4</v>
      </c>
      <c r="U24" s="8">
        <f>(SUMSQ(T13:X13)/15)-T17</f>
        <v>7025785.32162905</v>
      </c>
      <c r="V24" s="8">
        <f t="shared" si="11"/>
        <v>1756446.33040726</v>
      </c>
      <c r="W24" s="6">
        <f t="shared" si="12"/>
        <v>7.42857733086233</v>
      </c>
      <c r="X24" s="6">
        <v>2.56524050847904</v>
      </c>
      <c r="Y24" s="6">
        <v>3.73741724260353</v>
      </c>
      <c r="Z24" s="2" t="s">
        <v>41</v>
      </c>
    </row>
    <row r="25" s="1" customFormat="1" ht="15.75" spans="11:26">
      <c r="K25" s="3" t="s">
        <v>45</v>
      </c>
      <c r="L25" s="4">
        <v>6262.61666666667</v>
      </c>
      <c r="M25" s="4">
        <v>6767.92</v>
      </c>
      <c r="N25" s="5">
        <v>6395.15333333333</v>
      </c>
      <c r="O25" s="3">
        <f t="shared" si="0"/>
        <v>19425.69</v>
      </c>
      <c r="P25" s="3">
        <f t="shared" si="1"/>
        <v>6475.23</v>
      </c>
      <c r="S25" s="2" t="s">
        <v>46</v>
      </c>
      <c r="T25" s="8">
        <f>5-1</f>
        <v>4</v>
      </c>
      <c r="U25" s="8">
        <f>(SUMSQ(Y8:Y12)/15)-T17</f>
        <v>15237068.1197834</v>
      </c>
      <c r="V25" s="8">
        <f t="shared" si="11"/>
        <v>3809267.02994585</v>
      </c>
      <c r="W25" s="6">
        <f t="shared" si="12"/>
        <v>16.1106173390996</v>
      </c>
      <c r="X25" s="6">
        <v>2.56524050847904</v>
      </c>
      <c r="Y25" s="6">
        <v>3.73741724260353</v>
      </c>
      <c r="Z25" s="2" t="s">
        <v>41</v>
      </c>
    </row>
    <row r="26" s="1" customFormat="1" ht="15.75" spans="11:26">
      <c r="K26" s="3" t="s">
        <v>48</v>
      </c>
      <c r="L26" s="4">
        <v>5992.94666666667</v>
      </c>
      <c r="M26" s="4">
        <v>5879.61333333333</v>
      </c>
      <c r="N26" s="5">
        <v>5767.96333333333</v>
      </c>
      <c r="O26" s="3">
        <f t="shared" si="0"/>
        <v>17640.5233333333</v>
      </c>
      <c r="P26" s="3">
        <f t="shared" si="1"/>
        <v>5880.17444444444</v>
      </c>
      <c r="S26" s="2" t="s">
        <v>49</v>
      </c>
      <c r="T26" s="8">
        <f>(5-1)*(5-1)</f>
        <v>16</v>
      </c>
      <c r="U26" s="8">
        <f>(SUMSQ(T8:X12)/3)-T17-U24-U25</f>
        <v>10425653.6896057</v>
      </c>
      <c r="V26" s="8">
        <f t="shared" si="11"/>
        <v>651603.355600357</v>
      </c>
      <c r="W26" s="6">
        <f t="shared" si="12"/>
        <v>2.7558404901585</v>
      </c>
      <c r="X26" s="6">
        <v>1.85916701285117</v>
      </c>
      <c r="Y26" s="6">
        <v>2.39851571226643</v>
      </c>
      <c r="Z26" s="2" t="s">
        <v>41</v>
      </c>
    </row>
    <row r="27" s="1" customFormat="1" ht="15.75" spans="11:26">
      <c r="K27" s="3" t="s">
        <v>50</v>
      </c>
      <c r="L27" s="4">
        <v>5262.16333333333</v>
      </c>
      <c r="M27" s="4">
        <v>5094.965</v>
      </c>
      <c r="N27" s="5">
        <v>5663.73666666667</v>
      </c>
      <c r="O27" s="3">
        <f t="shared" si="0"/>
        <v>16020.865</v>
      </c>
      <c r="P27" s="3">
        <f t="shared" si="1"/>
        <v>5340.28833333333</v>
      </c>
      <c r="S27" s="2" t="s">
        <v>51</v>
      </c>
      <c r="T27" s="8">
        <f>((5*5)-1)*(3-1)</f>
        <v>48</v>
      </c>
      <c r="U27" s="8">
        <f>T18-U23-U24-U25-U26</f>
        <v>11349336.5020623</v>
      </c>
      <c r="V27" s="8">
        <f t="shared" si="11"/>
        <v>236444.510459632</v>
      </c>
      <c r="W27" s="6"/>
      <c r="X27" s="6"/>
      <c r="Y27" s="6"/>
      <c r="Z27" s="20"/>
    </row>
    <row r="28" s="1" customFormat="1" ht="15.75" spans="11:26">
      <c r="K28" s="3" t="s">
        <v>52</v>
      </c>
      <c r="L28" s="4">
        <v>5280.96</v>
      </c>
      <c r="M28" s="4">
        <v>5245.87</v>
      </c>
      <c r="N28" s="5">
        <v>6171.58</v>
      </c>
      <c r="O28" s="3">
        <f t="shared" si="0"/>
        <v>16698.41</v>
      </c>
      <c r="P28" s="3">
        <f t="shared" si="1"/>
        <v>5566.13666666667</v>
      </c>
      <c r="S28" s="2" t="s">
        <v>2</v>
      </c>
      <c r="T28" s="8">
        <f>(5*5*3)-1</f>
        <v>74</v>
      </c>
      <c r="U28" s="8">
        <f>T18</f>
        <v>45131344.9484806</v>
      </c>
      <c r="V28" s="8"/>
      <c r="W28" s="6"/>
      <c r="X28" s="6"/>
      <c r="Y28" s="6"/>
      <c r="Z28" s="20"/>
    </row>
    <row r="29" s="1" customFormat="1" ht="15.75" spans="11:16">
      <c r="K29" s="3" t="s">
        <v>53</v>
      </c>
      <c r="L29" s="4">
        <v>6557.62333333333</v>
      </c>
      <c r="M29" s="4">
        <v>6323.61</v>
      </c>
      <c r="N29" s="5">
        <v>6311.85666666667</v>
      </c>
      <c r="O29" s="3">
        <f t="shared" si="0"/>
        <v>19193.09</v>
      </c>
      <c r="P29" s="3">
        <f t="shared" si="1"/>
        <v>6397.69666666667</v>
      </c>
    </row>
    <row r="30" s="1" customFormat="1" ht="15.75" spans="11:27">
      <c r="K30" s="3" t="s">
        <v>54</v>
      </c>
      <c r="L30" s="4">
        <v>6333.20666666667</v>
      </c>
      <c r="M30" s="4">
        <v>6960.41333333333</v>
      </c>
      <c r="N30" s="5">
        <v>5515.13666666667</v>
      </c>
      <c r="O30" s="3">
        <f t="shared" si="0"/>
        <v>18808.7566666667</v>
      </c>
      <c r="P30" s="3">
        <f t="shared" si="1"/>
        <v>6269.58555555556</v>
      </c>
      <c r="Y30" s="11" t="s">
        <v>55</v>
      </c>
      <c r="Z30" s="13">
        <f>(SQRT(V27)/P32)*100</f>
        <v>8.16586519520348</v>
      </c>
      <c r="AA30" s="1" t="s">
        <v>56</v>
      </c>
    </row>
    <row r="31" s="1" customFormat="1" ht="15.75" spans="11:19">
      <c r="K31" s="3" t="s">
        <v>57</v>
      </c>
      <c r="L31" s="4">
        <v>5846</v>
      </c>
      <c r="M31" s="4">
        <v>5940.03333333333</v>
      </c>
      <c r="N31" s="5">
        <v>6356.03666666667</v>
      </c>
      <c r="O31" s="3">
        <f t="shared" si="0"/>
        <v>18142.07</v>
      </c>
      <c r="P31" s="3">
        <f t="shared" si="1"/>
        <v>6047.35666666667</v>
      </c>
      <c r="S31" s="9" t="s">
        <v>58</v>
      </c>
    </row>
    <row r="32" s="1" customFormat="1" spans="11:20">
      <c r="K32" s="2" t="s">
        <v>2</v>
      </c>
      <c r="L32" s="6">
        <f t="shared" ref="L32:O32" si="13">SUM(L7:L31)</f>
        <v>146652.823333333</v>
      </c>
      <c r="M32" s="6">
        <f t="shared" si="13"/>
        <v>153136.405</v>
      </c>
      <c r="N32" s="6">
        <f t="shared" si="13"/>
        <v>146815.868333333</v>
      </c>
      <c r="O32" s="6">
        <f t="shared" si="13"/>
        <v>446605.096666667</v>
      </c>
      <c r="P32" s="7">
        <f>AVERAGE(P7:P31)</f>
        <v>5954.73462222222</v>
      </c>
      <c r="S32" s="9" t="s">
        <v>59</v>
      </c>
      <c r="T32" s="13">
        <f>SQRT(V27/15)</f>
        <v>125.55065656529</v>
      </c>
    </row>
    <row r="33" s="1" customFormat="1" spans="20:23">
      <c r="T33" s="11">
        <v>2</v>
      </c>
      <c r="U33" s="11">
        <v>3</v>
      </c>
      <c r="V33" s="11">
        <v>4</v>
      </c>
      <c r="W33" s="11">
        <v>5</v>
      </c>
    </row>
    <row r="34" s="1" customFormat="1" spans="19:23">
      <c r="S34" s="1" t="s">
        <v>60</v>
      </c>
      <c r="T34" s="13">
        <v>2.843</v>
      </c>
      <c r="U34" s="13">
        <v>2.991</v>
      </c>
      <c r="V34" s="13">
        <v>3.087</v>
      </c>
      <c r="W34" s="13">
        <v>3.157</v>
      </c>
    </row>
    <row r="35" s="1" customFormat="1" spans="19:23">
      <c r="S35" s="1" t="s">
        <v>61</v>
      </c>
      <c r="T35" s="13">
        <f t="shared" ref="T35:W35" si="14">$T$32*T34</f>
        <v>356.94051661512</v>
      </c>
      <c r="U35" s="13">
        <f t="shared" si="14"/>
        <v>375.522013786783</v>
      </c>
      <c r="V35" s="13">
        <f t="shared" si="14"/>
        <v>387.574876817051</v>
      </c>
      <c r="W35" s="13">
        <f t="shared" si="14"/>
        <v>396.363422776621</v>
      </c>
    </row>
    <row r="37" s="1" customFormat="1" spans="19:22">
      <c r="S37" s="2" t="s">
        <v>0</v>
      </c>
      <c r="T37" s="2" t="s">
        <v>3</v>
      </c>
      <c r="U37" s="2" t="s">
        <v>62</v>
      </c>
      <c r="V37" s="1" t="s">
        <v>63</v>
      </c>
    </row>
    <row r="38" s="1" customFormat="1" spans="19:22">
      <c r="S38" s="2" t="s">
        <v>5</v>
      </c>
      <c r="T38" s="14"/>
      <c r="U38" s="2"/>
      <c r="V38" s="15"/>
    </row>
    <row r="39" s="1" customFormat="1" spans="19:22">
      <c r="S39" s="2" t="s">
        <v>6</v>
      </c>
      <c r="T39" s="14"/>
      <c r="U39" s="2"/>
      <c r="V39" s="15"/>
    </row>
    <row r="40" s="1" customFormat="1" spans="19:21">
      <c r="S40" s="2" t="s">
        <v>7</v>
      </c>
      <c r="T40" s="14"/>
      <c r="U40" s="2"/>
    </row>
    <row r="41" s="1" customFormat="1" spans="19:22">
      <c r="S41" s="2" t="s">
        <v>8</v>
      </c>
      <c r="T41" s="14"/>
      <c r="U41" s="2"/>
      <c r="V41" s="15"/>
    </row>
    <row r="42" s="1" customFormat="1" spans="19:21">
      <c r="S42" s="2" t="s">
        <v>9</v>
      </c>
      <c r="T42" s="14"/>
      <c r="U42" s="2"/>
    </row>
    <row r="43" spans="17:20">
      <c r="Q43" s="15"/>
      <c r="T43" s="16"/>
    </row>
    <row r="44" spans="20:20">
      <c r="T44" s="16"/>
    </row>
    <row r="45" s="1" customFormat="1" spans="19:20">
      <c r="S45" s="9" t="s">
        <v>64</v>
      </c>
      <c r="T45" s="16"/>
    </row>
    <row r="46" s="1" customFormat="1" spans="19:20">
      <c r="S46" s="9" t="s">
        <v>59</v>
      </c>
      <c r="T46" s="17">
        <f>SQRT(V27/15)</f>
        <v>125.55065656529</v>
      </c>
    </row>
    <row r="47" s="1" customFormat="1" spans="20:23">
      <c r="T47" s="17">
        <v>2</v>
      </c>
      <c r="U47" s="11">
        <v>3</v>
      </c>
      <c r="V47" s="11">
        <v>4</v>
      </c>
      <c r="W47" s="11">
        <v>5</v>
      </c>
    </row>
    <row r="48" s="1" customFormat="1" spans="19:23">
      <c r="S48" s="1" t="s">
        <v>60</v>
      </c>
      <c r="T48" s="17">
        <v>2.843</v>
      </c>
      <c r="U48" s="13">
        <v>2.991</v>
      </c>
      <c r="V48" s="13">
        <v>3.087</v>
      </c>
      <c r="W48" s="13">
        <v>3.157</v>
      </c>
    </row>
    <row r="49" s="1" customFormat="1" spans="19:23">
      <c r="S49" s="1" t="s">
        <v>61</v>
      </c>
      <c r="T49" s="17">
        <f t="shared" ref="T49:W49" si="15">$T$32*T48</f>
        <v>356.94051661512</v>
      </c>
      <c r="U49" s="13">
        <f t="shared" si="15"/>
        <v>375.522013786783</v>
      </c>
      <c r="V49" s="13">
        <f t="shared" si="15"/>
        <v>387.574876817051</v>
      </c>
      <c r="W49" s="13">
        <f t="shared" si="15"/>
        <v>396.363422776621</v>
      </c>
    </row>
    <row r="50" spans="20:20">
      <c r="T50" s="16"/>
    </row>
    <row r="51" s="1" customFormat="1" spans="19:22">
      <c r="S51" s="2" t="s">
        <v>0</v>
      </c>
      <c r="T51" s="14" t="s">
        <v>3</v>
      </c>
      <c r="U51" s="2" t="s">
        <v>62</v>
      </c>
      <c r="V51" s="1" t="s">
        <v>63</v>
      </c>
    </row>
    <row r="52" s="1" customFormat="1" spans="19:22">
      <c r="S52" s="2" t="s">
        <v>65</v>
      </c>
      <c r="T52" s="14"/>
      <c r="U52" s="2"/>
      <c r="V52" s="15"/>
    </row>
    <row r="53" s="1" customFormat="1" spans="19:22">
      <c r="S53" s="2" t="s">
        <v>13</v>
      </c>
      <c r="T53" s="14"/>
      <c r="U53" s="2"/>
      <c r="V53" s="15"/>
    </row>
    <row r="54" s="1" customFormat="1" spans="19:22">
      <c r="S54" s="2" t="s">
        <v>15</v>
      </c>
      <c r="T54" s="14"/>
      <c r="U54" s="2"/>
      <c r="V54" s="15"/>
    </row>
    <row r="55" s="1" customFormat="1" spans="19:22">
      <c r="S55" s="2" t="s">
        <v>17</v>
      </c>
      <c r="T55" s="14"/>
      <c r="U55" s="2"/>
      <c r="V55" s="15"/>
    </row>
    <row r="56" s="1" customFormat="1" spans="19:22">
      <c r="S56" s="2" t="s">
        <v>19</v>
      </c>
      <c r="T56" s="14"/>
      <c r="U56" s="2"/>
      <c r="V56" s="15"/>
    </row>
    <row r="57" spans="20:20">
      <c r="T57" s="16"/>
    </row>
    <row r="58" s="1" customFormat="1" spans="19:20">
      <c r="S58" s="18" t="s">
        <v>66</v>
      </c>
      <c r="T58" s="16"/>
    </row>
    <row r="59" s="1" customFormat="1" spans="19:20">
      <c r="S59" s="9" t="s">
        <v>59</v>
      </c>
      <c r="T59" s="17">
        <f>SQRT(V27/3)</f>
        <v>280.739802699719</v>
      </c>
    </row>
    <row r="60" s="1" customFormat="1" spans="20:38">
      <c r="T60" s="17">
        <v>2</v>
      </c>
      <c r="U60" s="11">
        <v>3</v>
      </c>
      <c r="V60" s="11">
        <v>4</v>
      </c>
      <c r="W60" s="11">
        <v>5</v>
      </c>
      <c r="X60" s="11">
        <v>6</v>
      </c>
      <c r="Y60" s="11">
        <v>7</v>
      </c>
      <c r="Z60" s="11">
        <v>8</v>
      </c>
      <c r="AA60" s="11">
        <v>9</v>
      </c>
      <c r="AB60" s="11">
        <v>10</v>
      </c>
      <c r="AC60" s="11">
        <v>11</v>
      </c>
      <c r="AD60" s="11">
        <v>12</v>
      </c>
      <c r="AE60" s="11">
        <v>13</v>
      </c>
      <c r="AF60" s="11">
        <v>14</v>
      </c>
      <c r="AG60" s="11">
        <v>15</v>
      </c>
      <c r="AH60" s="11">
        <v>16</v>
      </c>
      <c r="AI60" s="11">
        <v>17</v>
      </c>
      <c r="AJ60" s="11">
        <v>18</v>
      </c>
      <c r="AK60" s="11">
        <v>19</v>
      </c>
      <c r="AL60" s="11">
        <v>20</v>
      </c>
    </row>
    <row r="61" s="1" customFormat="1" spans="19:38">
      <c r="S61" s="18" t="s">
        <v>60</v>
      </c>
      <c r="T61" s="17">
        <v>2.843</v>
      </c>
      <c r="U61" s="11">
        <v>2.991</v>
      </c>
      <c r="V61" s="11">
        <v>3.087</v>
      </c>
      <c r="W61" s="11">
        <v>3.157</v>
      </c>
      <c r="X61" s="11">
        <v>3.211</v>
      </c>
      <c r="Y61" s="11">
        <v>3.253</v>
      </c>
      <c r="Z61" s="11">
        <v>3.288</v>
      </c>
      <c r="AA61" s="11">
        <v>3.318</v>
      </c>
      <c r="AB61" s="11">
        <v>3.342</v>
      </c>
      <c r="AC61" s="11">
        <v>3.363</v>
      </c>
      <c r="AD61" s="11">
        <v>3.382</v>
      </c>
      <c r="AE61" s="11">
        <v>3.398</v>
      </c>
      <c r="AF61" s="11">
        <v>3.412</v>
      </c>
      <c r="AG61" s="11">
        <v>3.424</v>
      </c>
      <c r="AH61" s="11">
        <v>3.435</v>
      </c>
      <c r="AI61" s="11">
        <v>3.445</v>
      </c>
      <c r="AJ61" s="11">
        <v>3.453</v>
      </c>
      <c r="AK61" s="11">
        <v>3.461</v>
      </c>
      <c r="AL61" s="11">
        <v>3.468</v>
      </c>
    </row>
    <row r="62" s="1" customFormat="1" spans="19:38">
      <c r="S62" s="18" t="s">
        <v>61</v>
      </c>
      <c r="T62" s="17">
        <f t="shared" ref="T62:AL62" si="16">$T$59*T61</f>
        <v>798.143259075301</v>
      </c>
      <c r="U62" s="19">
        <f t="shared" si="16"/>
        <v>839.69274987486</v>
      </c>
      <c r="V62" s="19">
        <f t="shared" si="16"/>
        <v>866.643770934033</v>
      </c>
      <c r="W62" s="19">
        <f t="shared" si="16"/>
        <v>886.295557123013</v>
      </c>
      <c r="X62" s="19">
        <f t="shared" si="16"/>
        <v>901.455506468798</v>
      </c>
      <c r="Y62" s="19">
        <f t="shared" si="16"/>
        <v>913.246578182186</v>
      </c>
      <c r="Z62" s="19">
        <f t="shared" si="16"/>
        <v>923.072471276676</v>
      </c>
      <c r="AA62" s="19">
        <f t="shared" si="16"/>
        <v>931.494665357668</v>
      </c>
      <c r="AB62" s="19">
        <f t="shared" si="16"/>
        <v>938.232420622461</v>
      </c>
      <c r="AC62" s="19">
        <f t="shared" si="16"/>
        <v>944.127956479155</v>
      </c>
      <c r="AD62" s="19">
        <f t="shared" si="16"/>
        <v>949.46201273045</v>
      </c>
      <c r="AE62" s="19">
        <f t="shared" si="16"/>
        <v>953.953849573646</v>
      </c>
      <c r="AF62" s="19">
        <f t="shared" si="16"/>
        <v>957.884206811442</v>
      </c>
      <c r="AG62" s="19">
        <f t="shared" si="16"/>
        <v>961.253084443838</v>
      </c>
      <c r="AH62" s="19">
        <f t="shared" si="16"/>
        <v>964.341222273535</v>
      </c>
      <c r="AI62" s="19">
        <f t="shared" si="16"/>
        <v>967.148620300532</v>
      </c>
      <c r="AJ62" s="19">
        <f t="shared" si="16"/>
        <v>969.39453872213</v>
      </c>
      <c r="AK62" s="19">
        <f t="shared" si="16"/>
        <v>971.640457143728</v>
      </c>
      <c r="AL62" s="19">
        <f t="shared" si="16"/>
        <v>973.605635762626</v>
      </c>
    </row>
    <row r="63" spans="20:20">
      <c r="T63" s="16"/>
    </row>
    <row r="64" s="1" customFormat="1" spans="19:22">
      <c r="S64" s="2" t="s">
        <v>0</v>
      </c>
      <c r="T64" s="14" t="s">
        <v>3</v>
      </c>
      <c r="U64" s="2" t="s">
        <v>62</v>
      </c>
      <c r="V64" s="1" t="s">
        <v>63</v>
      </c>
    </row>
    <row r="65" s="1" customFormat="1" spans="19:22">
      <c r="S65" s="2" t="s">
        <v>4</v>
      </c>
      <c r="T65" s="14"/>
      <c r="U65" s="2"/>
      <c r="V65" s="21"/>
    </row>
    <row r="66" s="1" customFormat="1" spans="19:21">
      <c r="S66" s="2" t="s">
        <v>10</v>
      </c>
      <c r="T66" s="14"/>
      <c r="U66" s="2"/>
    </row>
    <row r="67" s="1" customFormat="1" spans="19:22">
      <c r="S67" s="2" t="s">
        <v>12</v>
      </c>
      <c r="T67" s="14"/>
      <c r="U67" s="2"/>
      <c r="V67" s="19"/>
    </row>
    <row r="68" s="1" customFormat="1" spans="13:21">
      <c r="M68" s="15"/>
      <c r="N68" s="15"/>
      <c r="O68" s="15"/>
      <c r="P68" s="15"/>
      <c r="Q68" s="1"/>
      <c r="S68" s="2" t="s">
        <v>14</v>
      </c>
      <c r="T68" s="14"/>
      <c r="U68" s="2"/>
    </row>
    <row r="69" s="1" customFormat="1" spans="19:21">
      <c r="S69" s="2" t="s">
        <v>16</v>
      </c>
      <c r="T69" s="14"/>
      <c r="U69" s="2"/>
    </row>
    <row r="70" s="1" customFormat="1" spans="19:22">
      <c r="S70" s="2" t="s">
        <v>18</v>
      </c>
      <c r="T70" s="14"/>
      <c r="U70" s="2"/>
      <c r="V70" s="15"/>
    </row>
    <row r="71" s="1" customFormat="1" spans="19:22">
      <c r="S71" s="2" t="s">
        <v>20</v>
      </c>
      <c r="T71" s="14"/>
      <c r="U71" s="2"/>
      <c r="V71" s="21"/>
    </row>
    <row r="72" s="1" customFormat="1" spans="19:21">
      <c r="S72" s="2" t="s">
        <v>21</v>
      </c>
      <c r="T72" s="14"/>
      <c r="U72" s="2"/>
    </row>
    <row r="73" s="1" customFormat="1" spans="19:22">
      <c r="S73" s="2" t="s">
        <v>22</v>
      </c>
      <c r="T73" s="14"/>
      <c r="U73" s="2"/>
      <c r="V73" s="21"/>
    </row>
    <row r="74" s="1" customFormat="1" spans="19:21">
      <c r="S74" s="2" t="s">
        <v>23</v>
      </c>
      <c r="T74" s="14"/>
      <c r="U74" s="2"/>
    </row>
    <row r="75" s="1" customFormat="1" spans="19:21">
      <c r="S75" s="2" t="s">
        <v>24</v>
      </c>
      <c r="T75" s="14"/>
      <c r="U75" s="2"/>
    </row>
    <row r="76" s="1" customFormat="1" spans="19:21">
      <c r="S76" s="2" t="s">
        <v>26</v>
      </c>
      <c r="T76" s="14"/>
      <c r="U76" s="2"/>
    </row>
    <row r="77" s="1" customFormat="1" spans="19:21">
      <c r="S77" s="2" t="s">
        <v>28</v>
      </c>
      <c r="T77" s="14"/>
      <c r="U77" s="2"/>
    </row>
    <row r="78" s="1" customFormat="1" spans="19:21">
      <c r="S78" s="2" t="s">
        <v>29</v>
      </c>
      <c r="T78" s="14"/>
      <c r="U78" s="2"/>
    </row>
    <row r="79" s="1" customFormat="1" spans="19:21">
      <c r="S79" s="2" t="s">
        <v>31</v>
      </c>
      <c r="T79" s="14"/>
      <c r="U79" s="2"/>
    </row>
    <row r="80" s="1" customFormat="1" spans="19:21">
      <c r="S80" s="2" t="s">
        <v>39</v>
      </c>
      <c r="T80" s="14"/>
      <c r="U80" s="2"/>
    </row>
    <row r="81" s="1" customFormat="1" spans="19:21">
      <c r="S81" s="2" t="s">
        <v>40</v>
      </c>
      <c r="T81" s="14"/>
      <c r="U81" s="2"/>
    </row>
    <row r="82" s="1" customFormat="1" spans="19:21">
      <c r="S82" s="2" t="s">
        <v>42</v>
      </c>
      <c r="T82" s="14"/>
      <c r="U82" s="2"/>
    </row>
    <row r="83" s="1" customFormat="1" spans="19:21">
      <c r="S83" s="2" t="s">
        <v>45</v>
      </c>
      <c r="T83" s="14"/>
      <c r="U83" s="2"/>
    </row>
    <row r="84" s="1" customFormat="1" spans="19:22">
      <c r="S84" s="2" t="s">
        <v>48</v>
      </c>
      <c r="T84" s="14"/>
      <c r="U84" s="2"/>
      <c r="V84" s="15"/>
    </row>
    <row r="85" s="1" customFormat="1" spans="19:21">
      <c r="S85" s="2" t="s">
        <v>50</v>
      </c>
      <c r="T85" s="14"/>
      <c r="U85" s="2"/>
    </row>
    <row r="86" s="1" customFormat="1" spans="19:22">
      <c r="S86" s="2" t="s">
        <v>52</v>
      </c>
      <c r="T86" s="14"/>
      <c r="U86" s="2"/>
      <c r="V86" s="21"/>
    </row>
    <row r="87" s="1" customFormat="1" spans="19:21">
      <c r="S87" s="2" t="s">
        <v>53</v>
      </c>
      <c r="T87" s="14"/>
      <c r="U87" s="2"/>
    </row>
    <row r="88" s="1" customFormat="1" spans="19:22">
      <c r="S88" s="2" t="s">
        <v>54</v>
      </c>
      <c r="T88" s="14"/>
      <c r="U88" s="2"/>
      <c r="V88" s="13"/>
    </row>
    <row r="89" s="1" customFormat="1" spans="19:21">
      <c r="S89" s="2" t="s">
        <v>57</v>
      </c>
      <c r="T89" s="14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10 hst</vt:lpstr>
      <vt:lpstr>17 hst</vt:lpstr>
      <vt:lpstr>24 hst</vt:lpstr>
      <vt:lpstr>31 hst</vt:lpstr>
      <vt:lpstr>38 hst</vt:lpstr>
      <vt:lpstr>45 hst</vt:lpstr>
      <vt:lpstr>52 hst</vt:lpstr>
      <vt:lpstr>59 hst</vt:lpstr>
      <vt:lpstr>66 hst</vt:lpstr>
      <vt:lpstr>73 hst</vt:lpstr>
      <vt:lpstr>80 hst</vt:lpstr>
      <vt:lpstr>87 hst</vt:lpstr>
      <vt:lpstr>90 hst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</dc:creator>
  <cp:lastModifiedBy>axioo</cp:lastModifiedBy>
  <dcterms:created xsi:type="dcterms:W3CDTF">2025-04-19T18:14:00Z</dcterms:created>
  <dcterms:modified xsi:type="dcterms:W3CDTF">2025-05-31T07:00:57Z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BB7543F73788463D845F9CAFEC302D93_13</vt:lpwstr>
  </property>
  <property fmtid="{D5CDD505-2E9C-101B-9397-08002B2CF9AE}" pid="3" name="KSOProductBuildVer">
    <vt:lpwstr>1033-12.2.0.21179</vt:lpwstr>
  </property>
</Properties>
</file>