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00" activeTab="2"/>
  </bookViews>
  <sheets>
    <sheet name="jumlah ruas" sheetId="1" r:id="rId1"/>
    <sheet name="panjang batang" sheetId="2" r:id="rId2"/>
    <sheet name="diamet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<sst xmlns="http://schemas.openxmlformats.org/spreadsheetml/2006/main" count="386" uniqueCount="75">
  <si>
    <t>jumlah ruas</t>
  </si>
  <si>
    <t>Perlakuan</t>
  </si>
  <si>
    <t>Kelompok</t>
  </si>
  <si>
    <t>Total</t>
  </si>
  <si>
    <t>Rata-Rata</t>
  </si>
  <si>
    <t>P0K0</t>
  </si>
  <si>
    <t>P0</t>
  </si>
  <si>
    <t>P1</t>
  </si>
  <si>
    <t>P2</t>
  </si>
  <si>
    <t>P3</t>
  </si>
  <si>
    <t>P4</t>
  </si>
  <si>
    <t>P0K1</t>
  </si>
  <si>
    <t>K0</t>
  </si>
  <si>
    <t>P0K2</t>
  </si>
  <si>
    <t>K1</t>
  </si>
  <si>
    <t>P0K3</t>
  </si>
  <si>
    <t>K2</t>
  </si>
  <si>
    <t>P0K4</t>
  </si>
  <si>
    <t>K3</t>
  </si>
  <si>
    <t>P1K0</t>
  </si>
  <si>
    <t>K4</t>
  </si>
  <si>
    <t>P1K1</t>
  </si>
  <si>
    <t>P1K2</t>
  </si>
  <si>
    <t>P1K3</t>
  </si>
  <si>
    <t>P1K4</t>
  </si>
  <si>
    <t>P2K0</t>
  </si>
  <si>
    <t>FK</t>
  </si>
  <si>
    <t>P2K1</t>
  </si>
  <si>
    <t>JKT</t>
  </si>
  <si>
    <t>P2K2</t>
  </si>
  <si>
    <t>P2K3</t>
  </si>
  <si>
    <t>Anova</t>
  </si>
  <si>
    <t>P2K4</t>
  </si>
  <si>
    <t>Sk</t>
  </si>
  <si>
    <t>Db</t>
  </si>
  <si>
    <t>Jk</t>
  </si>
  <si>
    <t>Kt</t>
  </si>
  <si>
    <t>F Hitung</t>
  </si>
  <si>
    <t>F Tabel</t>
  </si>
  <si>
    <t>Ket</t>
  </si>
  <si>
    <t>P3K0</t>
  </si>
  <si>
    <t>P3K1</t>
  </si>
  <si>
    <t>tn</t>
  </si>
  <si>
    <t>P3K2</t>
  </si>
  <si>
    <t>P</t>
  </si>
  <si>
    <t>sn</t>
  </si>
  <si>
    <t>P3K3</t>
  </si>
  <si>
    <t>K</t>
  </si>
  <si>
    <t>P3K4</t>
  </si>
  <si>
    <t>PK</t>
  </si>
  <si>
    <t>n</t>
  </si>
  <si>
    <t>P4K0</t>
  </si>
  <si>
    <t>Galat</t>
  </si>
  <si>
    <t>P4K1</t>
  </si>
  <si>
    <t>P4K2</t>
  </si>
  <si>
    <t>P4K3</t>
  </si>
  <si>
    <t>KK</t>
  </si>
  <si>
    <t>%</t>
  </si>
  <si>
    <t>P4K4</t>
  </si>
  <si>
    <t>Uji Duncan P</t>
  </si>
  <si>
    <t>Sd</t>
  </si>
  <si>
    <t>Duncan Tabel</t>
  </si>
  <si>
    <t>ket :</t>
  </si>
  <si>
    <t>TN</t>
  </si>
  <si>
    <t>Berbeda/berpengaruh tidak nyata</t>
  </si>
  <si>
    <t>Duncan Hitung</t>
  </si>
  <si>
    <t>Berbeda/berpengaruh nyata</t>
  </si>
  <si>
    <t>berbeda/berpengaruh sangat nyata</t>
  </si>
  <si>
    <t>Notasi</t>
  </si>
  <si>
    <t>Duncan+Rata-Rata</t>
  </si>
  <si>
    <t>Uji Duncan K</t>
  </si>
  <si>
    <t>Uji Duncan Interaksi</t>
  </si>
  <si>
    <t>panjang batang</t>
  </si>
  <si>
    <t>Diameter atas</t>
  </si>
  <si>
    <t>batang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</si>
</sst>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#,##0.00;[Red]#,##0.00"/>
    <numFmt numFmtId="181" formatCode="0.000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2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81" fontId="0" fillId="0" borderId="0" xfId="0" applyNumberForma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181" fontId="0" fillId="0" borderId="0" xfId="0" applyNumberFormat="1" applyFill="1" applyAlignment="1">
      <alignment vertical="center"/>
    </xf>
    <xf numFmtId="180" fontId="0" fillId="0" borderId="0" xfId="0" applyNumberFormat="1" applyFill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2:AL89"/>
  <sheetViews>
    <sheetView zoomScale="70" zoomScaleNormal="70" topLeftCell="I1" workbookViewId="0">
      <selection activeCell="W23" sqref="W23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0.4571428571429" style="1" customWidth="1"/>
    <col min="23" max="25" width="8.81904761904762" style="1" customWidth="1"/>
    <col min="26" max="27" width="9" style="1"/>
    <col min="28" max="28" width="11.0666666666667" style="1" customWidth="1"/>
    <col min="29" max="16384" width="9" style="1"/>
  </cols>
  <sheetData>
    <row r="2" s="1" customFormat="1" spans="10:10">
      <c r="J2" s="1" t="s">
        <v>0</v>
      </c>
    </row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5</v>
      </c>
      <c r="L7" s="4">
        <v>2</v>
      </c>
      <c r="M7" s="4">
        <v>3</v>
      </c>
      <c r="N7" s="4">
        <v>1</v>
      </c>
      <c r="O7" s="4">
        <f t="shared" ref="O7:O31" si="0">SUM(L7:N7)</f>
        <v>6</v>
      </c>
      <c r="P7" s="4">
        <f t="shared" ref="P7:P31" si="1">AVERAGE(L7:N7)</f>
        <v>2</v>
      </c>
      <c r="S7" s="2"/>
      <c r="T7" s="2" t="s">
        <v>6</v>
      </c>
      <c r="U7" s="2" t="s">
        <v>7</v>
      </c>
      <c r="V7" s="2" t="s">
        <v>8</v>
      </c>
      <c r="W7" s="2" t="s">
        <v>9</v>
      </c>
      <c r="X7" s="2" t="s">
        <v>10</v>
      </c>
      <c r="Y7" s="2" t="s">
        <v>3</v>
      </c>
      <c r="Z7" s="2" t="s">
        <v>4</v>
      </c>
    </row>
    <row r="8" s="1" customFormat="1" spans="11:26">
      <c r="K8" s="2" t="s">
        <v>11</v>
      </c>
      <c r="L8" s="4">
        <v>3</v>
      </c>
      <c r="M8" s="4">
        <v>5</v>
      </c>
      <c r="N8" s="4">
        <v>2</v>
      </c>
      <c r="O8" s="4">
        <f t="shared" si="0"/>
        <v>10</v>
      </c>
      <c r="P8" s="4">
        <f t="shared" si="1"/>
        <v>3.33333333333333</v>
      </c>
      <c r="S8" s="2" t="s">
        <v>12</v>
      </c>
      <c r="T8" s="4">
        <f t="shared" ref="T8:T12" si="2">O7</f>
        <v>6</v>
      </c>
      <c r="U8" s="4">
        <f t="shared" ref="U8:U12" si="3">O12</f>
        <v>10</v>
      </c>
      <c r="V8" s="4">
        <f t="shared" ref="V8:V12" si="4">O17</f>
        <v>10</v>
      </c>
      <c r="W8" s="4">
        <f t="shared" ref="W8:W12" si="5">O22</f>
        <v>9</v>
      </c>
      <c r="X8" s="4">
        <f t="shared" ref="X8:X12" si="6">O27</f>
        <v>7</v>
      </c>
      <c r="Y8" s="4">
        <f t="shared" ref="Y8:Y12" si="7">SUM(T8:X8)</f>
        <v>42</v>
      </c>
      <c r="Z8" s="3">
        <f t="shared" ref="Z8:Z12" si="8">Y8/15</f>
        <v>2.8</v>
      </c>
    </row>
    <row r="9" s="1" customFormat="1" spans="11:26">
      <c r="K9" s="2" t="s">
        <v>13</v>
      </c>
      <c r="L9" s="4">
        <v>2</v>
      </c>
      <c r="M9" s="4">
        <v>3</v>
      </c>
      <c r="N9" s="4">
        <v>6</v>
      </c>
      <c r="O9" s="4">
        <f t="shared" si="0"/>
        <v>11</v>
      </c>
      <c r="P9" s="4">
        <f t="shared" si="1"/>
        <v>3.66666666666667</v>
      </c>
      <c r="S9" s="2" t="s">
        <v>14</v>
      </c>
      <c r="T9" s="4">
        <f t="shared" si="2"/>
        <v>10</v>
      </c>
      <c r="U9" s="4">
        <f t="shared" si="3"/>
        <v>11</v>
      </c>
      <c r="V9" s="4">
        <f t="shared" si="4"/>
        <v>11</v>
      </c>
      <c r="W9" s="4">
        <f t="shared" si="5"/>
        <v>10</v>
      </c>
      <c r="X9" s="4">
        <f t="shared" si="6"/>
        <v>10</v>
      </c>
      <c r="Y9" s="4">
        <f t="shared" si="7"/>
        <v>52</v>
      </c>
      <c r="Z9" s="3">
        <f t="shared" si="8"/>
        <v>3.46666666666667</v>
      </c>
    </row>
    <row r="10" s="1" customFormat="1" spans="11:26">
      <c r="K10" s="2" t="s">
        <v>15</v>
      </c>
      <c r="L10" s="4">
        <v>3</v>
      </c>
      <c r="M10" s="4">
        <v>4</v>
      </c>
      <c r="N10" s="4">
        <v>4</v>
      </c>
      <c r="O10" s="4">
        <f t="shared" si="0"/>
        <v>11</v>
      </c>
      <c r="P10" s="4">
        <f t="shared" si="1"/>
        <v>3.66666666666667</v>
      </c>
      <c r="S10" s="2" t="s">
        <v>16</v>
      </c>
      <c r="T10" s="4">
        <f t="shared" si="2"/>
        <v>11</v>
      </c>
      <c r="U10" s="4">
        <f t="shared" si="3"/>
        <v>13</v>
      </c>
      <c r="V10" s="4">
        <f t="shared" si="4"/>
        <v>11</v>
      </c>
      <c r="W10" s="4">
        <f t="shared" si="5"/>
        <v>13</v>
      </c>
      <c r="X10" s="4">
        <f t="shared" si="6"/>
        <v>16</v>
      </c>
      <c r="Y10" s="4">
        <f t="shared" si="7"/>
        <v>64</v>
      </c>
      <c r="Z10" s="3">
        <f t="shared" si="8"/>
        <v>4.26666666666667</v>
      </c>
    </row>
    <row r="11" s="1" customFormat="1" spans="11:26">
      <c r="K11" s="2" t="s">
        <v>17</v>
      </c>
      <c r="L11" s="4">
        <v>5</v>
      </c>
      <c r="M11" s="4">
        <v>3</v>
      </c>
      <c r="N11" s="4">
        <v>4</v>
      </c>
      <c r="O11" s="4">
        <f t="shared" si="0"/>
        <v>12</v>
      </c>
      <c r="P11" s="4">
        <f t="shared" si="1"/>
        <v>4</v>
      </c>
      <c r="S11" s="2" t="s">
        <v>18</v>
      </c>
      <c r="T11" s="4">
        <f t="shared" si="2"/>
        <v>11</v>
      </c>
      <c r="U11" s="4">
        <f t="shared" si="3"/>
        <v>12</v>
      </c>
      <c r="V11" s="4">
        <f t="shared" si="4"/>
        <v>25</v>
      </c>
      <c r="W11" s="4">
        <f t="shared" si="5"/>
        <v>15</v>
      </c>
      <c r="X11" s="4">
        <f t="shared" si="6"/>
        <v>15</v>
      </c>
      <c r="Y11" s="4">
        <f t="shared" si="7"/>
        <v>78</v>
      </c>
      <c r="Z11" s="3">
        <f t="shared" si="8"/>
        <v>5.2</v>
      </c>
    </row>
    <row r="12" s="1" customFormat="1" spans="11:26">
      <c r="K12" s="2" t="s">
        <v>19</v>
      </c>
      <c r="L12" s="4">
        <v>3</v>
      </c>
      <c r="M12" s="4">
        <v>3</v>
      </c>
      <c r="N12" s="4">
        <v>4</v>
      </c>
      <c r="O12" s="4">
        <f t="shared" si="0"/>
        <v>10</v>
      </c>
      <c r="P12" s="4">
        <f t="shared" si="1"/>
        <v>3.33333333333333</v>
      </c>
      <c r="S12" s="2" t="s">
        <v>20</v>
      </c>
      <c r="T12" s="4">
        <f t="shared" si="2"/>
        <v>12</v>
      </c>
      <c r="U12" s="4">
        <f t="shared" si="3"/>
        <v>11</v>
      </c>
      <c r="V12" s="4">
        <f t="shared" si="4"/>
        <v>18</v>
      </c>
      <c r="W12" s="4">
        <f t="shared" si="5"/>
        <v>11</v>
      </c>
      <c r="X12" s="4">
        <f t="shared" si="6"/>
        <v>14</v>
      </c>
      <c r="Y12" s="4">
        <f t="shared" si="7"/>
        <v>66</v>
      </c>
      <c r="Z12" s="3">
        <f t="shared" si="8"/>
        <v>4.4</v>
      </c>
    </row>
    <row r="13" s="1" customFormat="1" spans="11:26">
      <c r="K13" s="2" t="s">
        <v>21</v>
      </c>
      <c r="L13" s="4">
        <v>2</v>
      </c>
      <c r="M13" s="4">
        <v>4</v>
      </c>
      <c r="N13" s="4">
        <v>5</v>
      </c>
      <c r="O13" s="4">
        <f t="shared" si="0"/>
        <v>11</v>
      </c>
      <c r="P13" s="4">
        <f t="shared" si="1"/>
        <v>3.66666666666667</v>
      </c>
      <c r="S13" s="2" t="s">
        <v>3</v>
      </c>
      <c r="T13" s="4">
        <f t="shared" ref="T13:Y13" si="9">SUM(T8:T12)</f>
        <v>50</v>
      </c>
      <c r="U13" s="4">
        <f t="shared" si="9"/>
        <v>57</v>
      </c>
      <c r="V13" s="4">
        <f t="shared" si="9"/>
        <v>75</v>
      </c>
      <c r="W13" s="4">
        <f t="shared" si="9"/>
        <v>58</v>
      </c>
      <c r="X13" s="4">
        <f t="shared" si="9"/>
        <v>62</v>
      </c>
      <c r="Y13" s="4">
        <f t="shared" si="9"/>
        <v>302</v>
      </c>
      <c r="Z13" s="2"/>
    </row>
    <row r="14" s="1" customFormat="1" spans="11:26">
      <c r="K14" s="2" t="s">
        <v>22</v>
      </c>
      <c r="L14" s="4">
        <v>4</v>
      </c>
      <c r="M14" s="4">
        <v>4</v>
      </c>
      <c r="N14" s="4">
        <v>5</v>
      </c>
      <c r="O14" s="4">
        <f t="shared" si="0"/>
        <v>13</v>
      </c>
      <c r="P14" s="4">
        <f t="shared" si="1"/>
        <v>4.33333333333333</v>
      </c>
      <c r="S14" s="2" t="s">
        <v>4</v>
      </c>
      <c r="T14" s="3">
        <f t="shared" ref="T14:X14" si="10">T13/15</f>
        <v>3.33333333333333</v>
      </c>
      <c r="U14" s="3">
        <f t="shared" si="10"/>
        <v>3.8</v>
      </c>
      <c r="V14" s="3">
        <f t="shared" si="10"/>
        <v>5</v>
      </c>
      <c r="W14" s="3">
        <f t="shared" si="10"/>
        <v>3.86666666666667</v>
      </c>
      <c r="X14" s="3">
        <f t="shared" si="10"/>
        <v>4.13333333333333</v>
      </c>
      <c r="Y14" s="2"/>
      <c r="Z14" s="2"/>
    </row>
    <row r="15" s="1" customFormat="1" spans="11:16">
      <c r="K15" s="2" t="s">
        <v>23</v>
      </c>
      <c r="L15" s="4">
        <v>4</v>
      </c>
      <c r="M15" s="4">
        <v>4</v>
      </c>
      <c r="N15" s="4">
        <v>4</v>
      </c>
      <c r="O15" s="4">
        <f t="shared" si="0"/>
        <v>12</v>
      </c>
      <c r="P15" s="4">
        <f t="shared" si="1"/>
        <v>4</v>
      </c>
    </row>
    <row r="16" s="1" customFormat="1" spans="11:16">
      <c r="K16" s="2" t="s">
        <v>24</v>
      </c>
      <c r="L16" s="4">
        <v>2</v>
      </c>
      <c r="M16" s="4">
        <v>3</v>
      </c>
      <c r="N16" s="4">
        <v>6</v>
      </c>
      <c r="O16" s="4">
        <f t="shared" si="0"/>
        <v>11</v>
      </c>
      <c r="P16" s="4">
        <f t="shared" si="1"/>
        <v>3.66666666666667</v>
      </c>
    </row>
    <row r="17" s="1" customFormat="1" spans="11:20">
      <c r="K17" s="2" t="s">
        <v>25</v>
      </c>
      <c r="L17" s="4">
        <v>3</v>
      </c>
      <c r="M17" s="4">
        <v>5</v>
      </c>
      <c r="N17" s="4">
        <v>2</v>
      </c>
      <c r="O17" s="4">
        <f t="shared" si="0"/>
        <v>10</v>
      </c>
      <c r="P17" s="4">
        <f t="shared" si="1"/>
        <v>3.33333333333333</v>
      </c>
      <c r="S17" s="6" t="s">
        <v>26</v>
      </c>
      <c r="T17" s="7">
        <f>O32^2/(5*5*3)</f>
        <v>1216.05333333333</v>
      </c>
    </row>
    <row r="18" s="1" customFormat="1" spans="11:20">
      <c r="K18" s="2" t="s">
        <v>27</v>
      </c>
      <c r="L18" s="4">
        <v>2</v>
      </c>
      <c r="M18" s="4">
        <v>4</v>
      </c>
      <c r="N18" s="4">
        <v>5</v>
      </c>
      <c r="O18" s="4">
        <f t="shared" si="0"/>
        <v>11</v>
      </c>
      <c r="P18" s="4">
        <f t="shared" si="1"/>
        <v>3.66666666666667</v>
      </c>
      <c r="S18" s="6" t="s">
        <v>28</v>
      </c>
      <c r="T18" s="7">
        <f>SUMSQ(L7:N31)-T17</f>
        <v>183.946666666667</v>
      </c>
    </row>
    <row r="19" s="1" customFormat="1" spans="11:16">
      <c r="K19" s="2" t="s">
        <v>29</v>
      </c>
      <c r="L19" s="4">
        <v>4</v>
      </c>
      <c r="M19" s="4">
        <v>4</v>
      </c>
      <c r="N19" s="4">
        <v>3</v>
      </c>
      <c r="O19" s="4">
        <f t="shared" si="0"/>
        <v>11</v>
      </c>
      <c r="P19" s="4">
        <f t="shared" si="1"/>
        <v>3.66666666666667</v>
      </c>
    </row>
    <row r="20" s="1" customFormat="1" spans="11:19">
      <c r="K20" s="2" t="s">
        <v>30</v>
      </c>
      <c r="L20" s="4">
        <v>9</v>
      </c>
      <c r="M20" s="4">
        <v>8</v>
      </c>
      <c r="N20" s="4">
        <v>8</v>
      </c>
      <c r="O20" s="4">
        <f t="shared" si="0"/>
        <v>25</v>
      </c>
      <c r="P20" s="4">
        <f t="shared" si="1"/>
        <v>8.33333333333333</v>
      </c>
      <c r="S20" s="8" t="s">
        <v>31</v>
      </c>
    </row>
    <row r="21" s="1" customFormat="1" spans="11:26">
      <c r="K21" s="2" t="s">
        <v>32</v>
      </c>
      <c r="L21" s="4">
        <v>7</v>
      </c>
      <c r="M21" s="4">
        <v>6</v>
      </c>
      <c r="N21" s="4">
        <v>5</v>
      </c>
      <c r="O21" s="4">
        <f t="shared" si="0"/>
        <v>18</v>
      </c>
      <c r="P21" s="4">
        <f t="shared" si="1"/>
        <v>6</v>
      </c>
      <c r="S21" s="2" t="s">
        <v>33</v>
      </c>
      <c r="T21" s="2" t="s">
        <v>34</v>
      </c>
      <c r="U21" s="2" t="s">
        <v>35</v>
      </c>
      <c r="V21" s="2" t="s">
        <v>36</v>
      </c>
      <c r="W21" s="2" t="s">
        <v>37</v>
      </c>
      <c r="X21" s="2" t="s">
        <v>38</v>
      </c>
      <c r="Y21" s="2"/>
      <c r="Z21" s="2" t="s">
        <v>39</v>
      </c>
    </row>
    <row r="22" s="1" customFormat="1" spans="11:26">
      <c r="K22" s="2" t="s">
        <v>40</v>
      </c>
      <c r="L22" s="4">
        <v>2</v>
      </c>
      <c r="M22" s="4">
        <v>3</v>
      </c>
      <c r="N22" s="4">
        <v>4</v>
      </c>
      <c r="O22" s="4">
        <f t="shared" si="0"/>
        <v>9</v>
      </c>
      <c r="P22" s="4">
        <f t="shared" si="1"/>
        <v>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41</v>
      </c>
      <c r="L23" s="4">
        <v>2</v>
      </c>
      <c r="M23" s="4">
        <v>6</v>
      </c>
      <c r="N23" s="4">
        <v>2</v>
      </c>
      <c r="O23" s="4">
        <f t="shared" si="0"/>
        <v>10</v>
      </c>
      <c r="P23" s="4">
        <f t="shared" si="1"/>
        <v>3.33333333333333</v>
      </c>
      <c r="S23" s="2" t="s">
        <v>2</v>
      </c>
      <c r="T23" s="2">
        <f>3-1</f>
        <v>2</v>
      </c>
      <c r="U23" s="3">
        <f>(SUMSQ(L32:N32)/25)-T17</f>
        <v>1.62666666666678</v>
      </c>
      <c r="V23" s="3">
        <f t="shared" ref="V23:V27" si="11">U23/T23</f>
        <v>0.813333333333389</v>
      </c>
      <c r="W23" s="3">
        <f t="shared" ref="W23:W25" si="12">V23/$V$27</f>
        <v>0.570982839313613</v>
      </c>
      <c r="X23" s="3">
        <v>3.1907273359285</v>
      </c>
      <c r="Y23" s="3">
        <v>5.07666380708612</v>
      </c>
      <c r="Z23" s="2" t="s">
        <v>42</v>
      </c>
    </row>
    <row r="24" s="1" customFormat="1" spans="11:26">
      <c r="K24" s="2" t="s">
        <v>43</v>
      </c>
      <c r="L24" s="4">
        <v>4</v>
      </c>
      <c r="M24" s="4">
        <v>4</v>
      </c>
      <c r="N24" s="4">
        <v>5</v>
      </c>
      <c r="O24" s="4">
        <f t="shared" si="0"/>
        <v>13</v>
      </c>
      <c r="P24" s="4">
        <f t="shared" si="1"/>
        <v>4.33333333333333</v>
      </c>
      <c r="S24" s="2" t="s">
        <v>44</v>
      </c>
      <c r="T24" s="2">
        <f>5-1</f>
        <v>4</v>
      </c>
      <c r="U24" s="3">
        <f>(SUMSQ(T13:X13)/15)-T17</f>
        <v>22.7466666666667</v>
      </c>
      <c r="V24" s="3">
        <f t="shared" si="11"/>
        <v>5.68666666666667</v>
      </c>
      <c r="W24" s="3">
        <f t="shared" si="12"/>
        <v>3.99219968798753</v>
      </c>
      <c r="X24" s="3">
        <v>2.56524050847904</v>
      </c>
      <c r="Y24" s="3">
        <v>3.73741724260353</v>
      </c>
      <c r="Z24" s="2" t="s">
        <v>45</v>
      </c>
    </row>
    <row r="25" s="1" customFormat="1" spans="11:26">
      <c r="K25" s="2" t="s">
        <v>46</v>
      </c>
      <c r="L25" s="4">
        <v>6</v>
      </c>
      <c r="M25" s="4">
        <v>4</v>
      </c>
      <c r="N25" s="4">
        <v>5</v>
      </c>
      <c r="O25" s="4">
        <f t="shared" si="0"/>
        <v>15</v>
      </c>
      <c r="P25" s="4">
        <f t="shared" si="1"/>
        <v>5</v>
      </c>
      <c r="S25" s="2" t="s">
        <v>47</v>
      </c>
      <c r="T25" s="2">
        <f>5-1</f>
        <v>4</v>
      </c>
      <c r="U25" s="3">
        <f>(SUMSQ(Y8:Y12)/15)-T17</f>
        <v>50.8800000000001</v>
      </c>
      <c r="V25" s="3">
        <f t="shared" si="11"/>
        <v>12.72</v>
      </c>
      <c r="W25" s="3">
        <f t="shared" si="12"/>
        <v>8.92979719188771</v>
      </c>
      <c r="X25" s="3">
        <v>2.56524050847904</v>
      </c>
      <c r="Y25" s="3">
        <v>3.73741724260353</v>
      </c>
      <c r="Z25" s="2" t="s">
        <v>45</v>
      </c>
    </row>
    <row r="26" s="1" customFormat="1" spans="11:26">
      <c r="K26" s="2" t="s">
        <v>48</v>
      </c>
      <c r="L26" s="4">
        <v>4</v>
      </c>
      <c r="M26" s="4">
        <v>4</v>
      </c>
      <c r="N26" s="4">
        <v>3</v>
      </c>
      <c r="O26" s="4">
        <f t="shared" si="0"/>
        <v>11</v>
      </c>
      <c r="P26" s="4">
        <f t="shared" si="1"/>
        <v>3.66666666666667</v>
      </c>
      <c r="S26" s="2" t="s">
        <v>49</v>
      </c>
      <c r="T26" s="2">
        <f>(5-1)*(5-1)</f>
        <v>16</v>
      </c>
      <c r="U26" s="3">
        <f>(SUMSQ(T8:X12)/3)-T17-U24-U25</f>
        <v>40.3199999999999</v>
      </c>
      <c r="V26" s="3">
        <f t="shared" si="11"/>
        <v>2.52</v>
      </c>
      <c r="W26" s="3">
        <f>$V$26/V27</f>
        <v>1.76911076443058</v>
      </c>
      <c r="X26" s="3">
        <v>1.85916701285117</v>
      </c>
      <c r="Y26" s="3">
        <v>2.39851571226643</v>
      </c>
      <c r="Z26" s="2" t="s">
        <v>50</v>
      </c>
    </row>
    <row r="27" s="1" customFormat="1" spans="11:26">
      <c r="K27" s="2" t="s">
        <v>51</v>
      </c>
      <c r="L27" s="4">
        <v>3</v>
      </c>
      <c r="M27" s="4">
        <v>2</v>
      </c>
      <c r="N27" s="4">
        <v>2</v>
      </c>
      <c r="O27" s="4">
        <f t="shared" si="0"/>
        <v>7</v>
      </c>
      <c r="P27" s="4">
        <f t="shared" si="1"/>
        <v>2.33333333333333</v>
      </c>
      <c r="S27" s="2" t="s">
        <v>52</v>
      </c>
      <c r="T27" s="2">
        <f>((5*5)-1)*(3-1)</f>
        <v>48</v>
      </c>
      <c r="U27" s="3">
        <f>T18-U23-U24-U25-U26</f>
        <v>68.3733333333332</v>
      </c>
      <c r="V27" s="3">
        <f t="shared" si="11"/>
        <v>1.42444444444444</v>
      </c>
      <c r="W27" s="3"/>
      <c r="X27" s="3"/>
      <c r="Y27" s="3"/>
      <c r="Z27" s="13"/>
    </row>
    <row r="28" s="1" customFormat="1" spans="11:26">
      <c r="K28" s="2" t="s">
        <v>53</v>
      </c>
      <c r="L28" s="4">
        <v>4</v>
      </c>
      <c r="M28" s="4">
        <v>4</v>
      </c>
      <c r="N28" s="4">
        <v>2</v>
      </c>
      <c r="O28" s="4">
        <f t="shared" si="0"/>
        <v>10</v>
      </c>
      <c r="P28" s="4">
        <f t="shared" si="1"/>
        <v>3.33333333333333</v>
      </c>
      <c r="S28" s="2" t="s">
        <v>3</v>
      </c>
      <c r="T28" s="2">
        <f>(5*5*3)-1</f>
        <v>74</v>
      </c>
      <c r="U28" s="3">
        <f>T18</f>
        <v>183.946666666667</v>
      </c>
      <c r="V28" s="3"/>
      <c r="W28" s="3"/>
      <c r="X28" s="3"/>
      <c r="Y28" s="3"/>
      <c r="Z28" s="13"/>
    </row>
    <row r="29" s="1" customFormat="1" spans="11:16">
      <c r="K29" s="2" t="s">
        <v>54</v>
      </c>
      <c r="L29" s="4">
        <v>5</v>
      </c>
      <c r="M29" s="4">
        <v>5</v>
      </c>
      <c r="N29" s="4">
        <v>6</v>
      </c>
      <c r="O29" s="4">
        <f t="shared" si="0"/>
        <v>16</v>
      </c>
      <c r="P29" s="4">
        <f t="shared" si="1"/>
        <v>5.33333333333333</v>
      </c>
    </row>
    <row r="30" s="1" customFormat="1" spans="11:27">
      <c r="K30" s="2" t="s">
        <v>55</v>
      </c>
      <c r="L30" s="4">
        <v>5</v>
      </c>
      <c r="M30" s="4">
        <v>6</v>
      </c>
      <c r="N30" s="4">
        <v>4</v>
      </c>
      <c r="O30" s="4">
        <f t="shared" si="0"/>
        <v>15</v>
      </c>
      <c r="P30" s="4">
        <f t="shared" si="1"/>
        <v>5</v>
      </c>
      <c r="Y30" s="8" t="s">
        <v>56</v>
      </c>
      <c r="Z30" s="10">
        <f>(SQRT(V27)/P32)*100</f>
        <v>29.6399234933247</v>
      </c>
      <c r="AA30" s="1" t="s">
        <v>57</v>
      </c>
    </row>
    <row r="31" s="1" customFormat="1" spans="11:19">
      <c r="K31" s="2" t="s">
        <v>58</v>
      </c>
      <c r="L31" s="4">
        <v>6</v>
      </c>
      <c r="M31" s="4">
        <v>4</v>
      </c>
      <c r="N31" s="4">
        <v>4</v>
      </c>
      <c r="O31" s="4">
        <f t="shared" si="0"/>
        <v>14</v>
      </c>
      <c r="P31" s="4">
        <f t="shared" si="1"/>
        <v>4.66666666666667</v>
      </c>
      <c r="S31" s="6" t="s">
        <v>59</v>
      </c>
    </row>
    <row r="32" s="1" customFormat="1" spans="11:20">
      <c r="K32" s="2" t="s">
        <v>3</v>
      </c>
      <c r="L32" s="4">
        <f t="shared" ref="L32:O32" si="13">SUM(L7:L31)</f>
        <v>96</v>
      </c>
      <c r="M32" s="4">
        <f t="shared" si="13"/>
        <v>105</v>
      </c>
      <c r="N32" s="4">
        <f t="shared" si="13"/>
        <v>101</v>
      </c>
      <c r="O32" s="4">
        <f t="shared" si="13"/>
        <v>302</v>
      </c>
      <c r="P32" s="13">
        <f>AVERAGE(P7:P31)</f>
        <v>4.02666666666667</v>
      </c>
      <c r="S32" s="6" t="s">
        <v>60</v>
      </c>
      <c r="T32" s="10">
        <f>SQRT(V27/15)</f>
        <v>0.308160612283534</v>
      </c>
    </row>
    <row r="33" s="1" customFormat="1" spans="20:24">
      <c r="T33" s="8">
        <v>2</v>
      </c>
      <c r="U33" s="8">
        <v>3</v>
      </c>
      <c r="V33" s="8">
        <v>4</v>
      </c>
      <c r="W33" s="8">
        <v>5</v>
      </c>
      <c r="X33" s="8">
        <v>6</v>
      </c>
    </row>
    <row r="34" s="1" customFormat="1" spans="19:24">
      <c r="S34" s="1" t="s">
        <v>61</v>
      </c>
      <c r="T34" s="10">
        <v>2.843</v>
      </c>
      <c r="U34" s="10">
        <v>2.991</v>
      </c>
      <c r="V34" s="10">
        <v>3.087</v>
      </c>
      <c r="W34" s="10">
        <v>3.157</v>
      </c>
      <c r="X34" s="8">
        <v>3.211</v>
      </c>
    </row>
    <row r="35" s="1" customFormat="1" spans="11:24">
      <c r="K35" s="1" t="s">
        <v>62</v>
      </c>
      <c r="L35" s="1" t="s">
        <v>63</v>
      </c>
      <c r="M35" s="1" t="s">
        <v>64</v>
      </c>
      <c r="S35" s="1" t="s">
        <v>65</v>
      </c>
      <c r="T35" s="10">
        <f t="shared" ref="T35:X35" si="14">$T$32*T34</f>
        <v>0.876100620722088</v>
      </c>
      <c r="U35" s="10">
        <f t="shared" si="14"/>
        <v>0.921708391340051</v>
      </c>
      <c r="V35" s="10">
        <f t="shared" si="14"/>
        <v>0.951291810119271</v>
      </c>
      <c r="W35" s="10">
        <f t="shared" si="14"/>
        <v>0.972863052979118</v>
      </c>
      <c r="X35" s="7">
        <f t="shared" si="14"/>
        <v>0.989503726042429</v>
      </c>
    </row>
    <row r="36" s="1" customFormat="1" spans="12:13">
      <c r="L36" s="1" t="s">
        <v>50</v>
      </c>
      <c r="M36" s="1" t="s">
        <v>66</v>
      </c>
    </row>
    <row r="37" s="1" customFormat="1" spans="12:22">
      <c r="L37" s="1" t="s">
        <v>45</v>
      </c>
      <c r="M37" s="1" t="s">
        <v>67</v>
      </c>
      <c r="S37" s="2" t="s">
        <v>1</v>
      </c>
      <c r="T37" s="2" t="s">
        <v>4</v>
      </c>
      <c r="U37" s="2" t="s">
        <v>68</v>
      </c>
      <c r="V37" s="1" t="s">
        <v>69</v>
      </c>
    </row>
    <row r="38" s="1" customFormat="1" spans="19:22">
      <c r="S38" s="2" t="s">
        <v>6</v>
      </c>
      <c r="T38" s="3"/>
      <c r="U38" s="2"/>
      <c r="V38" s="7"/>
    </row>
    <row r="39" s="1" customFormat="1" spans="19:22">
      <c r="S39" s="2" t="s">
        <v>7</v>
      </c>
      <c r="T39" s="3"/>
      <c r="U39" s="2"/>
      <c r="V39" s="7"/>
    </row>
    <row r="40" s="1" customFormat="1" spans="19:22">
      <c r="S40" s="2" t="s">
        <v>8</v>
      </c>
      <c r="T40" s="3"/>
      <c r="U40" s="2"/>
      <c r="V40" s="7"/>
    </row>
    <row r="41" s="1" customFormat="1" spans="19:22">
      <c r="S41" s="2" t="s">
        <v>9</v>
      </c>
      <c r="T41" s="3"/>
      <c r="U41" s="2"/>
      <c r="V41" s="7"/>
    </row>
    <row r="42" s="1" customFormat="1" spans="19:22">
      <c r="S42" s="2" t="s">
        <v>10</v>
      </c>
      <c r="T42" s="3"/>
      <c r="U42" s="2"/>
      <c r="V42" s="7"/>
    </row>
    <row r="45" s="1" customFormat="1" spans="19:19">
      <c r="S45" s="6" t="s">
        <v>70</v>
      </c>
    </row>
    <row r="46" s="1" customFormat="1" spans="19:20">
      <c r="S46" s="6" t="s">
        <v>60</v>
      </c>
      <c r="T46" s="10">
        <f>SQRT(V27/15)</f>
        <v>0.308160612283534</v>
      </c>
    </row>
    <row r="47" s="1" customFormat="1" spans="20:24">
      <c r="T47" s="8">
        <v>2</v>
      </c>
      <c r="U47" s="8">
        <v>3</v>
      </c>
      <c r="V47" s="8">
        <v>4</v>
      </c>
      <c r="W47" s="8">
        <v>5</v>
      </c>
      <c r="X47" s="8">
        <v>6</v>
      </c>
    </row>
    <row r="48" s="1" customFormat="1" spans="19:24">
      <c r="S48" s="1" t="s">
        <v>61</v>
      </c>
      <c r="T48" s="10">
        <v>2.843</v>
      </c>
      <c r="U48" s="10">
        <v>2.991</v>
      </c>
      <c r="V48" s="10">
        <v>3.087</v>
      </c>
      <c r="W48" s="10">
        <v>3.157</v>
      </c>
      <c r="X48" s="8">
        <v>3.211</v>
      </c>
    </row>
    <row r="49" s="1" customFormat="1" spans="19:24">
      <c r="S49" s="1" t="s">
        <v>65</v>
      </c>
      <c r="T49" s="10">
        <f t="shared" ref="T49:W49" si="15">$T$32*T48</f>
        <v>0.876100620722088</v>
      </c>
      <c r="U49" s="10">
        <f t="shared" si="15"/>
        <v>0.921708391340051</v>
      </c>
      <c r="V49" s="10">
        <f t="shared" si="15"/>
        <v>0.951291810119271</v>
      </c>
      <c r="W49" s="10">
        <f t="shared" si="15"/>
        <v>0.972863052979118</v>
      </c>
      <c r="X49" s="7">
        <f>$T$46*X48</f>
        <v>0.989503726042429</v>
      </c>
    </row>
    <row r="51" s="1" customFormat="1" spans="19:22">
      <c r="S51" s="2" t="s">
        <v>1</v>
      </c>
      <c r="T51" s="2" t="s">
        <v>4</v>
      </c>
      <c r="U51" s="2" t="s">
        <v>68</v>
      </c>
      <c r="V51" s="1" t="s">
        <v>69</v>
      </c>
    </row>
    <row r="52" s="1" customFormat="1" spans="19:22">
      <c r="S52" s="2" t="s">
        <v>12</v>
      </c>
      <c r="T52" s="3"/>
      <c r="U52" s="2"/>
      <c r="V52" s="7"/>
    </row>
    <row r="53" s="1" customFormat="1" spans="19:22">
      <c r="S53" s="2" t="s">
        <v>14</v>
      </c>
      <c r="T53" s="3"/>
      <c r="U53" s="2"/>
      <c r="V53" s="7"/>
    </row>
    <row r="54" s="1" customFormat="1" spans="19:22">
      <c r="S54" s="2" t="s">
        <v>16</v>
      </c>
      <c r="T54" s="3"/>
      <c r="U54" s="2"/>
      <c r="V54" s="7"/>
    </row>
    <row r="55" s="1" customFormat="1" spans="19:22">
      <c r="S55" s="2" t="s">
        <v>18</v>
      </c>
      <c r="T55" s="3"/>
      <c r="U55" s="2"/>
      <c r="V55" s="7"/>
    </row>
    <row r="56" s="1" customFormat="1" spans="19:30">
      <c r="S56" s="2" t="s">
        <v>20</v>
      </c>
      <c r="T56" s="3"/>
      <c r="U56" s="2"/>
      <c r="V56" s="7"/>
      <c r="AC56" s="8"/>
      <c r="AD56" s="8"/>
    </row>
    <row r="57" s="1" customFormat="1" spans="29:30">
      <c r="AC57" s="8"/>
      <c r="AD57" s="8"/>
    </row>
    <row r="58" s="1" customFormat="1" spans="19:31">
      <c r="S58" s="11" t="s">
        <v>71</v>
      </c>
      <c r="AB58" s="8"/>
      <c r="AC58" s="12"/>
      <c r="AD58" s="12"/>
      <c r="AE58" s="8"/>
    </row>
    <row r="59" s="1" customFormat="1" spans="19:31">
      <c r="S59" s="6" t="s">
        <v>60</v>
      </c>
      <c r="T59" s="12">
        <f>SQRT(V27/3)</f>
        <v>0.68906807705394</v>
      </c>
      <c r="AB59" s="8"/>
      <c r="AE59" s="8"/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61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65</v>
      </c>
      <c r="T62" s="12">
        <f t="shared" ref="T62:AL62" si="16">$T$59*T61</f>
        <v>1.95902054306435</v>
      </c>
      <c r="U62" s="12">
        <f t="shared" si="16"/>
        <v>2.06100261846833</v>
      </c>
      <c r="V62" s="12">
        <f t="shared" si="16"/>
        <v>2.12715315386551</v>
      </c>
      <c r="W62" s="12">
        <f t="shared" si="16"/>
        <v>2.17538791925929</v>
      </c>
      <c r="X62" s="12">
        <f t="shared" si="16"/>
        <v>2.2125975954202</v>
      </c>
      <c r="Y62" s="12">
        <f t="shared" si="16"/>
        <v>2.24153845465647</v>
      </c>
      <c r="Z62" s="12">
        <f t="shared" si="16"/>
        <v>2.26565583735335</v>
      </c>
      <c r="AA62" s="12">
        <f t="shared" si="16"/>
        <v>2.28632787966497</v>
      </c>
      <c r="AB62" s="12">
        <f t="shared" si="16"/>
        <v>2.30286551351427</v>
      </c>
      <c r="AC62" s="12">
        <f t="shared" si="16"/>
        <v>2.3173359431324</v>
      </c>
      <c r="AD62" s="12">
        <f t="shared" si="16"/>
        <v>2.33042823659642</v>
      </c>
      <c r="AE62" s="12">
        <f t="shared" si="16"/>
        <v>2.34145332582929</v>
      </c>
      <c r="AF62" s="12">
        <f t="shared" si="16"/>
        <v>2.35110027890804</v>
      </c>
      <c r="AG62" s="12">
        <f t="shared" si="16"/>
        <v>2.35936909583269</v>
      </c>
      <c r="AH62" s="12">
        <f t="shared" si="16"/>
        <v>2.36694884468028</v>
      </c>
      <c r="AI62" s="12">
        <f t="shared" si="16"/>
        <v>2.37383952545082</v>
      </c>
      <c r="AJ62" s="12">
        <f t="shared" si="16"/>
        <v>2.37935207006725</v>
      </c>
      <c r="AK62" s="12">
        <f t="shared" si="16"/>
        <v>2.38486461468368</v>
      </c>
      <c r="AL62" s="12">
        <f t="shared" si="16"/>
        <v>2.38968809122306</v>
      </c>
    </row>
    <row r="64" s="1" customFormat="1" spans="19:22">
      <c r="S64" s="2" t="s">
        <v>1</v>
      </c>
      <c r="T64" s="2" t="s">
        <v>4</v>
      </c>
      <c r="U64" s="2" t="s">
        <v>68</v>
      </c>
      <c r="V64" s="1" t="s">
        <v>69</v>
      </c>
    </row>
    <row r="65" s="1" customFormat="1" spans="19:22">
      <c r="S65" s="2" t="s">
        <v>5</v>
      </c>
      <c r="T65" s="4"/>
      <c r="U65" s="2"/>
      <c r="V65" s="7"/>
    </row>
    <row r="66" s="1" customFormat="1" spans="19:21">
      <c r="S66" s="2" t="s">
        <v>11</v>
      </c>
      <c r="T66" s="4"/>
      <c r="U66" s="2"/>
    </row>
    <row r="67" s="1" customFormat="1" spans="19:22">
      <c r="S67" s="2" t="s">
        <v>13</v>
      </c>
      <c r="T67" s="4"/>
      <c r="U67" s="2"/>
      <c r="V67" s="7"/>
    </row>
    <row r="68" s="1" customFormat="1" spans="19:22">
      <c r="S68" s="2" t="s">
        <v>15</v>
      </c>
      <c r="T68" s="4"/>
      <c r="U68" s="2"/>
      <c r="V68" s="14"/>
    </row>
    <row r="69" s="1" customFormat="1" spans="19:22">
      <c r="S69" s="2" t="s">
        <v>17</v>
      </c>
      <c r="T69" s="4"/>
      <c r="U69" s="2"/>
      <c r="V69" s="14"/>
    </row>
    <row r="70" s="1" customFormat="1" spans="19:22">
      <c r="S70" s="2" t="s">
        <v>19</v>
      </c>
      <c r="T70" s="4"/>
      <c r="U70" s="2"/>
      <c r="V70" s="14"/>
    </row>
    <row r="71" s="1" customFormat="1" spans="19:22">
      <c r="S71" s="2" t="s">
        <v>21</v>
      </c>
      <c r="T71" s="4"/>
      <c r="U71" s="2"/>
      <c r="V71" s="14"/>
    </row>
    <row r="72" s="1" customFormat="1" spans="19:22">
      <c r="S72" s="2" t="s">
        <v>22</v>
      </c>
      <c r="T72" s="4"/>
      <c r="U72" s="2"/>
      <c r="V72" s="14"/>
    </row>
    <row r="73" s="1" customFormat="1" spans="19:22">
      <c r="S73" s="2" t="s">
        <v>23</v>
      </c>
      <c r="T73" s="4"/>
      <c r="U73" s="2"/>
      <c r="V73" s="14"/>
    </row>
    <row r="74" s="1" customFormat="1" spans="19:22">
      <c r="S74" s="2" t="s">
        <v>24</v>
      </c>
      <c r="T74" s="4"/>
      <c r="U74" s="2"/>
      <c r="V74" s="14"/>
    </row>
    <row r="75" s="1" customFormat="1" spans="19:22">
      <c r="S75" s="2" t="s">
        <v>25</v>
      </c>
      <c r="T75" s="4"/>
      <c r="U75" s="2"/>
      <c r="V75" s="14"/>
    </row>
    <row r="76" s="1" customFormat="1" spans="19:22">
      <c r="S76" s="2" t="s">
        <v>27</v>
      </c>
      <c r="T76" s="4"/>
      <c r="U76" s="2"/>
      <c r="V76" s="14"/>
    </row>
    <row r="77" s="1" customFormat="1" spans="19:22">
      <c r="S77" s="2" t="s">
        <v>29</v>
      </c>
      <c r="T77" s="4"/>
      <c r="U77" s="2"/>
      <c r="V77" s="14"/>
    </row>
    <row r="78" s="1" customFormat="1" spans="19:22">
      <c r="S78" s="2" t="s">
        <v>30</v>
      </c>
      <c r="T78" s="4"/>
      <c r="U78" s="2"/>
      <c r="V78" s="14"/>
    </row>
    <row r="79" s="1" customFormat="1" spans="19:22">
      <c r="S79" s="2" t="s">
        <v>32</v>
      </c>
      <c r="T79" s="4"/>
      <c r="U79" s="2"/>
      <c r="V79" s="14"/>
    </row>
    <row r="80" s="1" customFormat="1" spans="19:23">
      <c r="S80" s="2" t="s">
        <v>40</v>
      </c>
      <c r="T80" s="4"/>
      <c r="U80" s="2"/>
      <c r="V80" s="14"/>
      <c r="W80" s="14"/>
    </row>
    <row r="81" s="1" customFormat="1" spans="19:22">
      <c r="S81" s="2" t="s">
        <v>41</v>
      </c>
      <c r="T81" s="4"/>
      <c r="U81" s="2"/>
      <c r="V81" s="14"/>
    </row>
    <row r="82" s="1" customFormat="1" spans="19:22">
      <c r="S82" s="2" t="s">
        <v>43</v>
      </c>
      <c r="T82" s="4"/>
      <c r="U82" s="2"/>
      <c r="V82" s="14"/>
    </row>
    <row r="83" s="1" customFormat="1" spans="19:22">
      <c r="S83" s="2" t="s">
        <v>46</v>
      </c>
      <c r="T83" s="4"/>
      <c r="U83" s="2"/>
      <c r="V83" s="14"/>
    </row>
    <row r="84" s="1" customFormat="1" spans="19:22">
      <c r="S84" s="2" t="s">
        <v>48</v>
      </c>
      <c r="T84" s="4"/>
      <c r="U84" s="2"/>
      <c r="V84" s="14"/>
    </row>
    <row r="85" s="1" customFormat="1" spans="19:22">
      <c r="S85" s="2" t="s">
        <v>51</v>
      </c>
      <c r="T85" s="4"/>
      <c r="U85" s="2"/>
      <c r="V85" s="14"/>
    </row>
    <row r="86" s="1" customFormat="1" spans="19:22">
      <c r="S86" s="2" t="s">
        <v>53</v>
      </c>
      <c r="T86" s="4"/>
      <c r="U86" s="2"/>
      <c r="V86" s="14"/>
    </row>
    <row r="87" s="1" customFormat="1" spans="19:22">
      <c r="S87" s="2" t="s">
        <v>54</v>
      </c>
      <c r="T87" s="4"/>
      <c r="U87" s="2"/>
      <c r="V87" s="14"/>
    </row>
    <row r="88" s="1" customFormat="1" spans="19:22">
      <c r="S88" s="2" t="s">
        <v>55</v>
      </c>
      <c r="T88" s="4"/>
      <c r="U88" s="2"/>
      <c r="V88" s="14"/>
    </row>
    <row r="89" s="1" customFormat="1" spans="19:22">
      <c r="S89" s="2" t="s">
        <v>58</v>
      </c>
      <c r="T89" s="4"/>
      <c r="U89" s="2"/>
      <c r="V89" s="14"/>
    </row>
  </sheetData>
  <sortState ref="S38:V42">
    <sortCondition ref="S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3:AL88"/>
  <sheetViews>
    <sheetView zoomScale="80" zoomScaleNormal="80" topLeftCell="I13" workbookViewId="0">
      <selection activeCell="N20" sqref="N20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3.9333333333333" style="1" customWidth="1"/>
    <col min="20" max="20" width="9.90476190476191" style="1" customWidth="1"/>
    <col min="21" max="21" width="9.36190476190476" style="1" customWidth="1"/>
    <col min="22" max="22" width="9.72380952380952" style="1" customWidth="1"/>
    <col min="23" max="25" width="8.81904761904762" style="1" customWidth="1"/>
    <col min="26" max="16384" width="9" style="1"/>
  </cols>
  <sheetData>
    <row r="3" s="1" customFormat="1" spans="10:10">
      <c r="J3" s="1" t="s">
        <v>72</v>
      </c>
    </row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5</v>
      </c>
      <c r="L7" s="4">
        <v>19</v>
      </c>
      <c r="M7" s="4">
        <v>18</v>
      </c>
      <c r="N7" s="4">
        <v>20</v>
      </c>
      <c r="O7" s="4">
        <f t="shared" ref="O7:O31" si="0">SUM(L7:N7)</f>
        <v>57</v>
      </c>
      <c r="P7" s="4">
        <f t="shared" ref="P7:P31" si="1">AVERAGE(L7:N7)</f>
        <v>19</v>
      </c>
      <c r="S7" s="2"/>
      <c r="T7" s="2" t="s">
        <v>6</v>
      </c>
      <c r="U7" s="2" t="s">
        <v>7</v>
      </c>
      <c r="V7" s="2" t="s">
        <v>8</v>
      </c>
      <c r="W7" s="2" t="s">
        <v>9</v>
      </c>
      <c r="X7" s="2" t="s">
        <v>10</v>
      </c>
      <c r="Y7" s="2" t="s">
        <v>3</v>
      </c>
      <c r="Z7" s="2" t="s">
        <v>4</v>
      </c>
    </row>
    <row r="8" s="1" customFormat="1" spans="11:26">
      <c r="K8" s="2" t="s">
        <v>11</v>
      </c>
      <c r="L8" s="4">
        <v>30</v>
      </c>
      <c r="M8" s="4">
        <v>28</v>
      </c>
      <c r="N8" s="4">
        <v>28</v>
      </c>
      <c r="O8" s="4">
        <f t="shared" si="0"/>
        <v>86</v>
      </c>
      <c r="P8" s="4">
        <f t="shared" si="1"/>
        <v>28.6666666666667</v>
      </c>
      <c r="S8" s="2" t="s">
        <v>12</v>
      </c>
      <c r="T8" s="4">
        <f t="shared" ref="T8:T12" si="2">O7</f>
        <v>57</v>
      </c>
      <c r="U8" s="4">
        <f t="shared" ref="U8:U12" si="3">O12</f>
        <v>85</v>
      </c>
      <c r="V8" s="4">
        <f t="shared" ref="V8:V12" si="4">O17</f>
        <v>83</v>
      </c>
      <c r="W8" s="4">
        <f t="shared" ref="W8:W12" si="5">O22</f>
        <v>65</v>
      </c>
      <c r="X8" s="4">
        <f t="shared" ref="X8:X12" si="6">O27</f>
        <v>65</v>
      </c>
      <c r="Y8" s="4">
        <f t="shared" ref="Y8:Y12" si="7">SUM(T8:X8)</f>
        <v>355</v>
      </c>
      <c r="Z8" s="3">
        <f t="shared" ref="Z8:Z12" si="8">Y8/15</f>
        <v>23.6666666666667</v>
      </c>
    </row>
    <row r="9" s="1" customFormat="1" spans="11:26">
      <c r="K9" s="2" t="s">
        <v>13</v>
      </c>
      <c r="L9" s="4">
        <v>44</v>
      </c>
      <c r="M9" s="4">
        <v>21</v>
      </c>
      <c r="N9" s="4">
        <v>42</v>
      </c>
      <c r="O9" s="4">
        <f t="shared" si="0"/>
        <v>107</v>
      </c>
      <c r="P9" s="4">
        <f t="shared" si="1"/>
        <v>35.6666666666667</v>
      </c>
      <c r="S9" s="2" t="s">
        <v>14</v>
      </c>
      <c r="T9" s="4">
        <f t="shared" si="2"/>
        <v>86</v>
      </c>
      <c r="U9" s="4">
        <f t="shared" si="3"/>
        <v>93</v>
      </c>
      <c r="V9" s="4">
        <f t="shared" si="4"/>
        <v>98</v>
      </c>
      <c r="W9" s="4">
        <f t="shared" si="5"/>
        <v>91</v>
      </c>
      <c r="X9" s="4">
        <f t="shared" si="6"/>
        <v>105</v>
      </c>
      <c r="Y9" s="4">
        <f t="shared" si="7"/>
        <v>473</v>
      </c>
      <c r="Z9" s="3">
        <f t="shared" si="8"/>
        <v>31.5333333333333</v>
      </c>
    </row>
    <row r="10" s="1" customFormat="1" spans="11:26">
      <c r="K10" s="2" t="s">
        <v>15</v>
      </c>
      <c r="L10" s="4">
        <v>47</v>
      </c>
      <c r="M10" s="4">
        <v>35</v>
      </c>
      <c r="N10" s="4">
        <v>30</v>
      </c>
      <c r="O10" s="4">
        <f t="shared" si="0"/>
        <v>112</v>
      </c>
      <c r="P10" s="4">
        <f t="shared" si="1"/>
        <v>37.3333333333333</v>
      </c>
      <c r="S10" s="2" t="s">
        <v>16</v>
      </c>
      <c r="T10" s="4">
        <f t="shared" si="2"/>
        <v>107</v>
      </c>
      <c r="U10" s="4">
        <f t="shared" si="3"/>
        <v>118</v>
      </c>
      <c r="V10" s="4">
        <f t="shared" si="4"/>
        <v>111</v>
      </c>
      <c r="W10" s="4">
        <f t="shared" si="5"/>
        <v>116</v>
      </c>
      <c r="X10" s="4">
        <f t="shared" si="6"/>
        <v>186</v>
      </c>
      <c r="Y10" s="4">
        <f t="shared" si="7"/>
        <v>638</v>
      </c>
      <c r="Z10" s="3">
        <f t="shared" si="8"/>
        <v>42.5333333333333</v>
      </c>
    </row>
    <row r="11" s="1" customFormat="1" spans="11:26">
      <c r="K11" s="2" t="s">
        <v>17</v>
      </c>
      <c r="L11" s="4">
        <v>37</v>
      </c>
      <c r="M11" s="4">
        <v>33</v>
      </c>
      <c r="N11" s="4">
        <v>46</v>
      </c>
      <c r="O11" s="4">
        <f t="shared" si="0"/>
        <v>116</v>
      </c>
      <c r="P11" s="4">
        <f t="shared" si="1"/>
        <v>38.6666666666667</v>
      </c>
      <c r="S11" s="2" t="s">
        <v>18</v>
      </c>
      <c r="T11" s="4">
        <f t="shared" si="2"/>
        <v>112</v>
      </c>
      <c r="U11" s="4">
        <f t="shared" si="3"/>
        <v>116</v>
      </c>
      <c r="V11" s="4">
        <f t="shared" si="4"/>
        <v>191</v>
      </c>
      <c r="W11" s="4">
        <f t="shared" si="5"/>
        <v>168</v>
      </c>
      <c r="X11" s="4">
        <f t="shared" si="6"/>
        <v>145</v>
      </c>
      <c r="Y11" s="4">
        <f t="shared" si="7"/>
        <v>732</v>
      </c>
      <c r="Z11" s="3">
        <f t="shared" si="8"/>
        <v>48.8</v>
      </c>
    </row>
    <row r="12" s="1" customFormat="1" spans="11:26">
      <c r="K12" s="2" t="s">
        <v>19</v>
      </c>
      <c r="L12" s="4">
        <v>24</v>
      </c>
      <c r="M12" s="4">
        <v>42</v>
      </c>
      <c r="N12" s="4">
        <v>19</v>
      </c>
      <c r="O12" s="4">
        <f t="shared" si="0"/>
        <v>85</v>
      </c>
      <c r="P12" s="4">
        <f t="shared" si="1"/>
        <v>28.3333333333333</v>
      </c>
      <c r="S12" s="2" t="s">
        <v>20</v>
      </c>
      <c r="T12" s="4">
        <f t="shared" si="2"/>
        <v>116</v>
      </c>
      <c r="U12" s="4">
        <f t="shared" si="3"/>
        <v>117</v>
      </c>
      <c r="V12" s="4">
        <f t="shared" si="4"/>
        <v>187</v>
      </c>
      <c r="W12" s="4">
        <f t="shared" si="5"/>
        <v>111</v>
      </c>
      <c r="X12" s="4">
        <f t="shared" si="6"/>
        <v>132</v>
      </c>
      <c r="Y12" s="4">
        <f t="shared" si="7"/>
        <v>663</v>
      </c>
      <c r="Z12" s="3">
        <f t="shared" si="8"/>
        <v>44.2</v>
      </c>
    </row>
    <row r="13" s="1" customFormat="1" spans="11:26">
      <c r="K13" s="2" t="s">
        <v>21</v>
      </c>
      <c r="L13" s="4">
        <v>27</v>
      </c>
      <c r="M13" s="4">
        <v>28</v>
      </c>
      <c r="N13" s="4">
        <v>38</v>
      </c>
      <c r="O13" s="4">
        <f t="shared" si="0"/>
        <v>93</v>
      </c>
      <c r="P13" s="4">
        <f t="shared" si="1"/>
        <v>31</v>
      </c>
      <c r="S13" s="2" t="s">
        <v>3</v>
      </c>
      <c r="T13" s="4">
        <f t="shared" ref="T13:Y13" si="9">SUM(T8:T12)</f>
        <v>478</v>
      </c>
      <c r="U13" s="4">
        <f t="shared" si="9"/>
        <v>529</v>
      </c>
      <c r="V13" s="4">
        <f t="shared" si="9"/>
        <v>670</v>
      </c>
      <c r="W13" s="4">
        <f t="shared" si="9"/>
        <v>551</v>
      </c>
      <c r="X13" s="4">
        <f t="shared" si="9"/>
        <v>633</v>
      </c>
      <c r="Y13" s="4">
        <f t="shared" si="9"/>
        <v>2861</v>
      </c>
      <c r="Z13" s="2"/>
    </row>
    <row r="14" s="1" customFormat="1" spans="11:26">
      <c r="K14" s="2" t="s">
        <v>22</v>
      </c>
      <c r="L14" s="4">
        <v>46</v>
      </c>
      <c r="M14" s="4">
        <v>44</v>
      </c>
      <c r="N14" s="4">
        <v>28</v>
      </c>
      <c r="O14" s="4">
        <f t="shared" si="0"/>
        <v>118</v>
      </c>
      <c r="P14" s="4">
        <f t="shared" si="1"/>
        <v>39.3333333333333</v>
      </c>
      <c r="S14" s="2" t="s">
        <v>4</v>
      </c>
      <c r="T14" s="3">
        <f t="shared" ref="T14:X14" si="10">T13/15</f>
        <v>31.8666666666667</v>
      </c>
      <c r="U14" s="3">
        <f t="shared" si="10"/>
        <v>35.2666666666667</v>
      </c>
      <c r="V14" s="3">
        <f t="shared" si="10"/>
        <v>44.6666666666667</v>
      </c>
      <c r="W14" s="3">
        <f t="shared" si="10"/>
        <v>36.7333333333333</v>
      </c>
      <c r="X14" s="3">
        <f t="shared" si="10"/>
        <v>42.2</v>
      </c>
      <c r="Y14" s="2"/>
      <c r="Z14" s="2"/>
    </row>
    <row r="15" s="1" customFormat="1" spans="11:16">
      <c r="K15" s="2" t="s">
        <v>23</v>
      </c>
      <c r="L15" s="4">
        <v>40</v>
      </c>
      <c r="M15" s="4">
        <v>42</v>
      </c>
      <c r="N15" s="4">
        <v>34</v>
      </c>
      <c r="O15" s="4">
        <f t="shared" si="0"/>
        <v>116</v>
      </c>
      <c r="P15" s="4">
        <f t="shared" si="1"/>
        <v>38.6666666666667</v>
      </c>
    </row>
    <row r="16" s="1" customFormat="1" spans="11:16">
      <c r="K16" s="2" t="s">
        <v>24</v>
      </c>
      <c r="L16" s="4">
        <v>45</v>
      </c>
      <c r="M16" s="4">
        <v>33</v>
      </c>
      <c r="N16" s="4">
        <v>39</v>
      </c>
      <c r="O16" s="4">
        <f t="shared" si="0"/>
        <v>117</v>
      </c>
      <c r="P16" s="4">
        <f t="shared" si="1"/>
        <v>39</v>
      </c>
    </row>
    <row r="17" s="1" customFormat="1" spans="11:20">
      <c r="K17" s="2" t="s">
        <v>25</v>
      </c>
      <c r="L17" s="4">
        <v>21</v>
      </c>
      <c r="M17" s="4">
        <v>42</v>
      </c>
      <c r="N17" s="4">
        <v>20</v>
      </c>
      <c r="O17" s="4">
        <f t="shared" si="0"/>
        <v>83</v>
      </c>
      <c r="P17" s="4">
        <f t="shared" si="1"/>
        <v>27.6666666666667</v>
      </c>
      <c r="S17" s="6" t="s">
        <v>26</v>
      </c>
      <c r="T17" s="7">
        <f>O32^2/(5*5*3)</f>
        <v>109137.613333333</v>
      </c>
    </row>
    <row r="18" s="1" customFormat="1" spans="11:20">
      <c r="K18" s="2" t="s">
        <v>27</v>
      </c>
      <c r="L18" s="4">
        <v>35</v>
      </c>
      <c r="M18" s="4">
        <v>28</v>
      </c>
      <c r="N18" s="4">
        <v>35</v>
      </c>
      <c r="O18" s="4">
        <f t="shared" si="0"/>
        <v>98</v>
      </c>
      <c r="P18" s="4">
        <f t="shared" si="1"/>
        <v>32.6666666666667</v>
      </c>
      <c r="S18" s="6" t="s">
        <v>28</v>
      </c>
      <c r="T18" s="7">
        <f>SUMSQ(L7:N31)-T17</f>
        <v>13971.3866666667</v>
      </c>
    </row>
    <row r="19" s="1" customFormat="1" spans="11:16">
      <c r="K19" s="2" t="s">
        <v>29</v>
      </c>
      <c r="L19" s="4">
        <v>42</v>
      </c>
      <c r="M19" s="4">
        <v>32</v>
      </c>
      <c r="N19" s="4">
        <v>37</v>
      </c>
      <c r="O19" s="4">
        <f t="shared" si="0"/>
        <v>111</v>
      </c>
      <c r="P19" s="4">
        <f t="shared" si="1"/>
        <v>37</v>
      </c>
    </row>
    <row r="20" s="1" customFormat="1" spans="11:19">
      <c r="K20" s="2" t="s">
        <v>30</v>
      </c>
      <c r="L20" s="4">
        <v>55</v>
      </c>
      <c r="M20" s="4">
        <v>66</v>
      </c>
      <c r="N20" s="4">
        <v>70</v>
      </c>
      <c r="O20" s="4">
        <f t="shared" si="0"/>
        <v>191</v>
      </c>
      <c r="P20" s="4">
        <f t="shared" si="1"/>
        <v>63.6666666666667</v>
      </c>
      <c r="S20" s="8" t="s">
        <v>31</v>
      </c>
    </row>
    <row r="21" s="1" customFormat="1" spans="11:26">
      <c r="K21" s="2" t="s">
        <v>32</v>
      </c>
      <c r="L21" s="4">
        <v>66</v>
      </c>
      <c r="M21" s="4">
        <v>55</v>
      </c>
      <c r="N21" s="4">
        <v>66</v>
      </c>
      <c r="O21" s="4">
        <f t="shared" si="0"/>
        <v>187</v>
      </c>
      <c r="P21" s="4">
        <f t="shared" si="1"/>
        <v>62.3333333333333</v>
      </c>
      <c r="S21" s="2" t="s">
        <v>33</v>
      </c>
      <c r="T21" s="2" t="s">
        <v>34</v>
      </c>
      <c r="U21" s="2" t="s">
        <v>35</v>
      </c>
      <c r="V21" s="2" t="s">
        <v>36</v>
      </c>
      <c r="W21" s="2" t="s">
        <v>37</v>
      </c>
      <c r="X21" s="2" t="s">
        <v>38</v>
      </c>
      <c r="Y21" s="2"/>
      <c r="Z21" s="2" t="s">
        <v>39</v>
      </c>
    </row>
    <row r="22" s="1" customFormat="1" spans="11:26">
      <c r="K22" s="2" t="s">
        <v>40</v>
      </c>
      <c r="L22" s="4">
        <v>22</v>
      </c>
      <c r="M22" s="4">
        <v>24</v>
      </c>
      <c r="N22" s="4">
        <v>19</v>
      </c>
      <c r="O22" s="4">
        <f t="shared" si="0"/>
        <v>65</v>
      </c>
      <c r="P22" s="4">
        <f t="shared" si="1"/>
        <v>21.6666666666667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41</v>
      </c>
      <c r="L23" s="4">
        <v>24</v>
      </c>
      <c r="M23" s="4">
        <v>25</v>
      </c>
      <c r="N23" s="4">
        <v>42</v>
      </c>
      <c r="O23" s="4">
        <f t="shared" si="0"/>
        <v>91</v>
      </c>
      <c r="P23" s="4">
        <f t="shared" si="1"/>
        <v>30.3333333333333</v>
      </c>
      <c r="S23" s="2" t="s">
        <v>2</v>
      </c>
      <c r="T23" s="2">
        <f>3-1</f>
        <v>2</v>
      </c>
      <c r="U23" s="3">
        <f>(SUMSQ(L32:N32)/25)-T17</f>
        <v>55.7866666666669</v>
      </c>
      <c r="V23" s="3">
        <f t="shared" ref="V23:V27" si="11">U23/T23</f>
        <v>27.8933333333334</v>
      </c>
      <c r="W23" s="3">
        <f t="shared" ref="W23:W26" si="12">V23/$V$27</f>
        <v>0.443502225991097</v>
      </c>
      <c r="X23" s="3">
        <v>3.1907273359285</v>
      </c>
      <c r="Y23" s="3">
        <v>5.07666380708612</v>
      </c>
      <c r="Z23" s="2" t="s">
        <v>42</v>
      </c>
    </row>
    <row r="24" s="1" customFormat="1" spans="11:26">
      <c r="K24" s="2" t="s">
        <v>43</v>
      </c>
      <c r="L24" s="4">
        <v>22</v>
      </c>
      <c r="M24" s="4">
        <v>45</v>
      </c>
      <c r="N24" s="4">
        <v>49</v>
      </c>
      <c r="O24" s="4">
        <f t="shared" si="0"/>
        <v>116</v>
      </c>
      <c r="P24" s="4">
        <f t="shared" si="1"/>
        <v>38.6666666666667</v>
      </c>
      <c r="S24" s="2" t="s">
        <v>44</v>
      </c>
      <c r="T24" s="2">
        <f>5-1</f>
        <v>4</v>
      </c>
      <c r="U24" s="3">
        <f>(SUMSQ(T13:X13)/15)-T17</f>
        <v>1630.05333333334</v>
      </c>
      <c r="V24" s="3">
        <f t="shared" si="11"/>
        <v>407.513333333336</v>
      </c>
      <c r="W24" s="3">
        <f t="shared" si="12"/>
        <v>6.4794360822557</v>
      </c>
      <c r="X24" s="3">
        <v>2.56524050847904</v>
      </c>
      <c r="Y24" s="3">
        <v>3.73741724260353</v>
      </c>
      <c r="Z24" s="2" t="s">
        <v>45</v>
      </c>
    </row>
    <row r="25" s="1" customFormat="1" spans="11:26">
      <c r="K25" s="2" t="s">
        <v>46</v>
      </c>
      <c r="L25" s="4">
        <v>48</v>
      </c>
      <c r="M25" s="4">
        <v>65</v>
      </c>
      <c r="N25" s="4">
        <v>55</v>
      </c>
      <c r="O25" s="4">
        <f t="shared" si="0"/>
        <v>168</v>
      </c>
      <c r="P25" s="4">
        <f t="shared" si="1"/>
        <v>56</v>
      </c>
      <c r="S25" s="2" t="s">
        <v>47</v>
      </c>
      <c r="T25" s="2">
        <f>5-1</f>
        <v>4</v>
      </c>
      <c r="U25" s="3">
        <f>(SUMSQ(Y8:Y12)/15)-T17</f>
        <v>6341.78666666667</v>
      </c>
      <c r="V25" s="3">
        <f t="shared" si="11"/>
        <v>1585.44666666667</v>
      </c>
      <c r="W25" s="3">
        <f t="shared" si="12"/>
        <v>25.2085011659953</v>
      </c>
      <c r="X25" s="3">
        <v>2.56524050847904</v>
      </c>
      <c r="Y25" s="3">
        <v>3.73741724260353</v>
      </c>
      <c r="Z25" s="2" t="s">
        <v>45</v>
      </c>
    </row>
    <row r="26" s="1" customFormat="1" spans="11:26">
      <c r="K26" s="2" t="s">
        <v>48</v>
      </c>
      <c r="L26" s="4">
        <v>24</v>
      </c>
      <c r="M26" s="4">
        <v>46</v>
      </c>
      <c r="N26" s="4">
        <v>41</v>
      </c>
      <c r="O26" s="4">
        <f t="shared" si="0"/>
        <v>111</v>
      </c>
      <c r="P26" s="4">
        <f t="shared" si="1"/>
        <v>37</v>
      </c>
      <c r="S26" s="2" t="s">
        <v>49</v>
      </c>
      <c r="T26" s="2">
        <f>(5-1)*(5-1)</f>
        <v>16</v>
      </c>
      <c r="U26" s="3">
        <f>(SUMSQ(T8:X12)/3)-T17-U24-U25</f>
        <v>2924.87999999999</v>
      </c>
      <c r="V26" s="3">
        <f t="shared" si="11"/>
        <v>182.804999999999</v>
      </c>
      <c r="W26" s="3">
        <f t="shared" si="12"/>
        <v>2.90658787364849</v>
      </c>
      <c r="X26" s="3">
        <v>1.85916701285117</v>
      </c>
      <c r="Y26" s="3">
        <v>2.39851571226643</v>
      </c>
      <c r="Z26" s="2" t="s">
        <v>45</v>
      </c>
    </row>
    <row r="27" s="1" customFormat="1" spans="11:26">
      <c r="K27" s="2" t="s">
        <v>51</v>
      </c>
      <c r="L27" s="4">
        <v>19</v>
      </c>
      <c r="M27" s="4">
        <v>25</v>
      </c>
      <c r="N27" s="4">
        <v>21</v>
      </c>
      <c r="O27" s="4">
        <f t="shared" si="0"/>
        <v>65</v>
      </c>
      <c r="P27" s="4">
        <f t="shared" si="1"/>
        <v>21.6666666666667</v>
      </c>
      <c r="S27" s="2" t="s">
        <v>52</v>
      </c>
      <c r="T27" s="2">
        <f>((5*5)-1)*(3-1)</f>
        <v>48</v>
      </c>
      <c r="U27" s="3">
        <f>T18-U23-U24-U25-U26</f>
        <v>3018.88</v>
      </c>
      <c r="V27" s="3">
        <f t="shared" si="11"/>
        <v>62.8933333333334</v>
      </c>
      <c r="W27" s="3"/>
      <c r="X27" s="3"/>
      <c r="Y27" s="3"/>
      <c r="Z27" s="13"/>
    </row>
    <row r="28" s="1" customFormat="1" spans="11:26">
      <c r="K28" s="2" t="s">
        <v>53</v>
      </c>
      <c r="L28" s="4">
        <v>33</v>
      </c>
      <c r="M28" s="4">
        <v>34</v>
      </c>
      <c r="N28" s="4">
        <v>38</v>
      </c>
      <c r="O28" s="4">
        <f t="shared" si="0"/>
        <v>105</v>
      </c>
      <c r="P28" s="4">
        <f t="shared" si="1"/>
        <v>35</v>
      </c>
      <c r="S28" s="2" t="s">
        <v>3</v>
      </c>
      <c r="T28" s="2">
        <f>(5*5*3)-1</f>
        <v>74</v>
      </c>
      <c r="U28" s="3">
        <f>T18</f>
        <v>13971.3866666667</v>
      </c>
      <c r="V28" s="3"/>
      <c r="W28" s="3"/>
      <c r="X28" s="3"/>
      <c r="Y28" s="3"/>
      <c r="Z28" s="13"/>
    </row>
    <row r="29" s="1" customFormat="1" spans="11:16">
      <c r="K29" s="2" t="s">
        <v>54</v>
      </c>
      <c r="L29" s="4">
        <v>66</v>
      </c>
      <c r="M29" s="4">
        <v>65</v>
      </c>
      <c r="N29" s="4">
        <v>55</v>
      </c>
      <c r="O29" s="4">
        <f t="shared" si="0"/>
        <v>186</v>
      </c>
      <c r="P29" s="4">
        <f t="shared" si="1"/>
        <v>62</v>
      </c>
    </row>
    <row r="30" s="1" customFormat="1" spans="11:27">
      <c r="K30" s="2" t="s">
        <v>55</v>
      </c>
      <c r="L30" s="4">
        <v>44</v>
      </c>
      <c r="M30" s="4">
        <v>55</v>
      </c>
      <c r="N30" s="4">
        <v>46</v>
      </c>
      <c r="O30" s="4">
        <f t="shared" si="0"/>
        <v>145</v>
      </c>
      <c r="P30" s="4">
        <f t="shared" si="1"/>
        <v>48.3333333333333</v>
      </c>
      <c r="Y30" s="8" t="s">
        <v>56</v>
      </c>
      <c r="Z30" s="10">
        <f>(SQRT(V27)/P32)*100</f>
        <v>20.7895798275008</v>
      </c>
      <c r="AA30" s="1" t="s">
        <v>57</v>
      </c>
    </row>
    <row r="31" s="1" customFormat="1" spans="11:19">
      <c r="K31" s="2" t="s">
        <v>58</v>
      </c>
      <c r="L31" s="4">
        <v>45</v>
      </c>
      <c r="M31" s="4">
        <v>46</v>
      </c>
      <c r="N31" s="4">
        <v>41</v>
      </c>
      <c r="O31" s="4">
        <f t="shared" si="0"/>
        <v>132</v>
      </c>
      <c r="P31" s="4">
        <f t="shared" si="1"/>
        <v>44</v>
      </c>
      <c r="S31" s="6" t="s">
        <v>59</v>
      </c>
    </row>
    <row r="32" s="1" customFormat="1" spans="11:20">
      <c r="K32" s="2" t="s">
        <v>3</v>
      </c>
      <c r="L32" s="4">
        <f t="shared" ref="L32:O32" si="13">SUM(L7:L31)</f>
        <v>925</v>
      </c>
      <c r="M32" s="4">
        <f t="shared" si="13"/>
        <v>977</v>
      </c>
      <c r="N32" s="4">
        <f t="shared" si="13"/>
        <v>959</v>
      </c>
      <c r="O32" s="4">
        <f t="shared" si="13"/>
        <v>2861</v>
      </c>
      <c r="P32" s="13">
        <f>AVERAGE(P7:P31)</f>
        <v>38.1466666666667</v>
      </c>
      <c r="S32" s="6" t="s">
        <v>60</v>
      </c>
      <c r="T32" s="10">
        <f>SQRT(V27/15)</f>
        <v>2.04765448474319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61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65</v>
      </c>
      <c r="T35" s="10">
        <f t="shared" ref="T35:W35" si="14">$T$32*T34</f>
        <v>5.82148170012489</v>
      </c>
      <c r="U35" s="10">
        <f t="shared" si="14"/>
        <v>6.12453456386688</v>
      </c>
      <c r="V35" s="10">
        <f t="shared" si="14"/>
        <v>6.32110939440223</v>
      </c>
      <c r="W35" s="10">
        <f t="shared" si="14"/>
        <v>6.46444520833425</v>
      </c>
    </row>
    <row r="37" s="1" customFormat="1" spans="19:22">
      <c r="S37" s="2" t="s">
        <v>1</v>
      </c>
      <c r="T37" s="2" t="s">
        <v>4</v>
      </c>
      <c r="U37" s="2" t="s">
        <v>68</v>
      </c>
      <c r="V37" s="1" t="s">
        <v>69</v>
      </c>
    </row>
    <row r="38" s="1" customFormat="1" spans="19:22">
      <c r="S38" s="2" t="s">
        <v>6</v>
      </c>
      <c r="T38" s="3"/>
      <c r="U38" s="2"/>
      <c r="V38" s="7"/>
    </row>
    <row r="39" s="1" customFormat="1" spans="19:22">
      <c r="S39" s="2" t="s">
        <v>7</v>
      </c>
      <c r="T39" s="3"/>
      <c r="U39" s="2"/>
      <c r="V39" s="7"/>
    </row>
    <row r="40" s="1" customFormat="1" spans="19:22">
      <c r="S40" s="2" t="s">
        <v>8</v>
      </c>
      <c r="T40" s="3"/>
      <c r="U40" s="2"/>
      <c r="V40" s="7"/>
    </row>
    <row r="41" s="1" customFormat="1" spans="19:22">
      <c r="S41" s="2" t="s">
        <v>9</v>
      </c>
      <c r="T41" s="3"/>
      <c r="U41" s="2"/>
      <c r="V41" s="7"/>
    </row>
    <row r="42" s="1" customFormat="1" spans="19:22">
      <c r="S42" s="2" t="s">
        <v>10</v>
      </c>
      <c r="T42" s="3"/>
      <c r="U42" s="2"/>
      <c r="V42" s="7"/>
    </row>
    <row r="44" s="1" customFormat="1" spans="19:19">
      <c r="S44" s="6" t="s">
        <v>70</v>
      </c>
    </row>
    <row r="45" s="1" customFormat="1" spans="19:20">
      <c r="S45" s="6" t="s">
        <v>60</v>
      </c>
      <c r="T45" s="10">
        <f>SQRT(V27/15)</f>
        <v>2.04765448474319</v>
      </c>
    </row>
    <row r="46" s="1" customFormat="1" spans="20:23">
      <c r="T46" s="8">
        <v>2</v>
      </c>
      <c r="U46" s="8">
        <v>3</v>
      </c>
      <c r="V46" s="8">
        <v>4</v>
      </c>
      <c r="W46" s="8">
        <v>5</v>
      </c>
    </row>
    <row r="47" s="1" customFormat="1" spans="19:23">
      <c r="S47" s="1" t="s">
        <v>61</v>
      </c>
      <c r="T47" s="10">
        <v>2.843</v>
      </c>
      <c r="U47" s="10">
        <v>2.991</v>
      </c>
      <c r="V47" s="10">
        <v>3.087</v>
      </c>
      <c r="W47" s="10">
        <v>3.157</v>
      </c>
    </row>
    <row r="48" s="1" customFormat="1" spans="19:23">
      <c r="S48" s="1" t="s">
        <v>65</v>
      </c>
      <c r="T48" s="10">
        <f t="shared" ref="T48:W48" si="15">$T$32*T47</f>
        <v>5.82148170012489</v>
      </c>
      <c r="U48" s="10">
        <f t="shared" si="15"/>
        <v>6.12453456386688</v>
      </c>
      <c r="V48" s="10">
        <f t="shared" si="15"/>
        <v>6.32110939440223</v>
      </c>
      <c r="W48" s="10">
        <f t="shared" si="15"/>
        <v>6.46444520833425</v>
      </c>
    </row>
    <row r="50" s="1" customFormat="1" spans="19:22">
      <c r="S50" s="2" t="s">
        <v>1</v>
      </c>
      <c r="T50" s="2" t="s">
        <v>4</v>
      </c>
      <c r="U50" s="2" t="s">
        <v>68</v>
      </c>
      <c r="V50" s="1" t="s">
        <v>69</v>
      </c>
    </row>
    <row r="51" s="1" customFormat="1" spans="19:22">
      <c r="S51" s="2" t="s">
        <v>12</v>
      </c>
      <c r="T51" s="3"/>
      <c r="U51" s="2"/>
      <c r="V51" s="7"/>
    </row>
    <row r="52" s="1" customFormat="1" spans="19:22">
      <c r="S52" s="2" t="s">
        <v>14</v>
      </c>
      <c r="T52" s="3"/>
      <c r="U52" s="2"/>
      <c r="V52" s="7"/>
    </row>
    <row r="53" s="1" customFormat="1" spans="19:22">
      <c r="S53" s="2" t="s">
        <v>16</v>
      </c>
      <c r="T53" s="3"/>
      <c r="U53" s="2"/>
      <c r="V53" s="7"/>
    </row>
    <row r="54" s="1" customFormat="1" spans="19:22">
      <c r="S54" s="2" t="s">
        <v>18</v>
      </c>
      <c r="T54" s="3"/>
      <c r="U54" s="2"/>
      <c r="V54" s="7"/>
    </row>
    <row r="55" s="1" customFormat="1" spans="19:22">
      <c r="S55" s="2" t="s">
        <v>20</v>
      </c>
      <c r="T55" s="3"/>
      <c r="U55" s="2"/>
      <c r="V55" s="7"/>
    </row>
    <row r="57" s="1" customFormat="1" spans="19:19">
      <c r="S57" s="11" t="s">
        <v>71</v>
      </c>
    </row>
    <row r="58" s="1" customFormat="1" spans="19:20">
      <c r="S58" s="6" t="s">
        <v>60</v>
      </c>
      <c r="T58" s="12">
        <f>SQRT(V27/3)</f>
        <v>4.57869462231808</v>
      </c>
    </row>
    <row r="59" s="1" customFormat="1" spans="20:23">
      <c r="T59" s="8">
        <v>2</v>
      </c>
      <c r="U59" s="8">
        <v>3</v>
      </c>
      <c r="V59" s="8">
        <v>4</v>
      </c>
      <c r="W59" s="8">
        <v>5</v>
      </c>
    </row>
    <row r="60" s="1" customFormat="1" spans="19:38">
      <c r="S60" s="11" t="s">
        <v>61</v>
      </c>
      <c r="T60" s="8">
        <v>2.843</v>
      </c>
      <c r="U60" s="8">
        <v>2.991</v>
      </c>
      <c r="V60" s="8">
        <v>3.087</v>
      </c>
      <c r="W60" s="8">
        <v>3.157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65</v>
      </c>
      <c r="T61" s="12">
        <f t="shared" ref="T61:W61" si="16">$T$58*T60</f>
        <v>13.0172288112503</v>
      </c>
      <c r="U61" s="12">
        <f t="shared" si="16"/>
        <v>13.6948756153534</v>
      </c>
      <c r="V61" s="12">
        <f t="shared" si="16"/>
        <v>14.1344302990959</v>
      </c>
      <c r="W61" s="12">
        <f t="shared" si="16"/>
        <v>14.4549389226582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24:38">
      <c r="X62" s="12">
        <f t="shared" ref="X62:AL62" si="17">$T$58*X61</f>
        <v>14.7021884322633</v>
      </c>
      <c r="Y62" s="12">
        <f t="shared" si="17"/>
        <v>14.8944936064007</v>
      </c>
      <c r="Z62" s="12">
        <f t="shared" si="17"/>
        <v>15.0547479181818</v>
      </c>
      <c r="AA62" s="12">
        <f t="shared" si="17"/>
        <v>15.1921087568514</v>
      </c>
      <c r="AB62" s="12">
        <f t="shared" si="17"/>
        <v>15.301997427787</v>
      </c>
      <c r="AC62" s="12">
        <f t="shared" si="17"/>
        <v>15.3981500148557</v>
      </c>
      <c r="AD62" s="12">
        <f t="shared" si="17"/>
        <v>15.4851452126797</v>
      </c>
      <c r="AE62" s="12">
        <f t="shared" si="17"/>
        <v>15.5584043266368</v>
      </c>
      <c r="AF62" s="12">
        <f t="shared" si="17"/>
        <v>15.6225060513493</v>
      </c>
      <c r="AG62" s="12">
        <f t="shared" si="17"/>
        <v>15.6774503868171</v>
      </c>
      <c r="AH62" s="12">
        <f t="shared" si="17"/>
        <v>15.7278160276626</v>
      </c>
      <c r="AI62" s="12">
        <f t="shared" si="17"/>
        <v>15.7736029738858</v>
      </c>
      <c r="AJ62" s="12">
        <f t="shared" si="17"/>
        <v>15.8102325308643</v>
      </c>
      <c r="AK62" s="12">
        <f t="shared" si="17"/>
        <v>15.8468620878429</v>
      </c>
      <c r="AL62" s="12">
        <f t="shared" si="17"/>
        <v>15.8789129501991</v>
      </c>
    </row>
    <row r="63" s="1" customFormat="1" spans="19:22">
      <c r="S63" s="2" t="s">
        <v>1</v>
      </c>
      <c r="T63" s="2" t="s">
        <v>4</v>
      </c>
      <c r="U63" s="2" t="s">
        <v>68</v>
      </c>
      <c r="V63" s="1" t="s">
        <v>69</v>
      </c>
    </row>
    <row r="64" s="1" customFormat="1" spans="19:22">
      <c r="S64" s="2" t="s">
        <v>5</v>
      </c>
      <c r="T64" s="4"/>
      <c r="U64" s="2"/>
      <c r="V64" s="14"/>
    </row>
    <row r="65" s="1" customFormat="1" spans="19:21">
      <c r="S65" s="2" t="s">
        <v>11</v>
      </c>
      <c r="T65" s="4"/>
      <c r="U65" s="2"/>
    </row>
    <row r="66" s="1" customFormat="1" spans="19:21">
      <c r="S66" s="2" t="s">
        <v>13</v>
      </c>
      <c r="T66" s="4"/>
      <c r="U66" s="2"/>
    </row>
    <row r="67" s="1" customFormat="1" spans="19:21">
      <c r="S67" s="2" t="s">
        <v>15</v>
      </c>
      <c r="T67" s="4"/>
      <c r="U67" s="2"/>
    </row>
    <row r="68" s="1" customFormat="1" spans="19:22">
      <c r="S68" s="2" t="s">
        <v>17</v>
      </c>
      <c r="T68" s="4"/>
      <c r="U68" s="2"/>
      <c r="V68" s="7"/>
    </row>
    <row r="69" s="1" customFormat="1" spans="19:22">
      <c r="S69" s="2" t="s">
        <v>19</v>
      </c>
      <c r="T69" s="4"/>
      <c r="U69" s="2"/>
      <c r="V69" s="14"/>
    </row>
    <row r="70" s="1" customFormat="1" spans="19:21">
      <c r="S70" s="2" t="s">
        <v>21</v>
      </c>
      <c r="T70" s="4"/>
      <c r="U70" s="2"/>
    </row>
    <row r="71" s="1" customFormat="1" spans="19:21">
      <c r="S71" s="2" t="s">
        <v>22</v>
      </c>
      <c r="T71" s="4"/>
      <c r="U71" s="2"/>
    </row>
    <row r="72" s="1" customFormat="1" spans="19:22">
      <c r="S72" s="2" t="s">
        <v>23</v>
      </c>
      <c r="T72" s="4"/>
      <c r="U72" s="2"/>
      <c r="V72" s="14"/>
    </row>
    <row r="73" s="1" customFormat="1" spans="19:21">
      <c r="S73" s="2" t="s">
        <v>24</v>
      </c>
      <c r="T73" s="4"/>
      <c r="U73" s="2"/>
    </row>
    <row r="74" s="1" customFormat="1" spans="19:21">
      <c r="S74" s="2" t="s">
        <v>25</v>
      </c>
      <c r="T74" s="4"/>
      <c r="U74" s="2"/>
    </row>
    <row r="75" s="1" customFormat="1" spans="19:21">
      <c r="S75" s="2" t="s">
        <v>27</v>
      </c>
      <c r="T75" s="4"/>
      <c r="U75" s="2"/>
    </row>
    <row r="76" s="1" customFormat="1" spans="19:21">
      <c r="S76" s="2" t="s">
        <v>29</v>
      </c>
      <c r="T76" s="4"/>
      <c r="U76" s="2"/>
    </row>
    <row r="77" s="1" customFormat="1" spans="19:22">
      <c r="S77" s="2" t="s">
        <v>30</v>
      </c>
      <c r="T77" s="4"/>
      <c r="U77" s="2"/>
      <c r="V77" s="14"/>
    </row>
    <row r="78" s="1" customFormat="1" spans="19:21">
      <c r="S78" s="2" t="s">
        <v>32</v>
      </c>
      <c r="T78" s="4"/>
      <c r="U78" s="2"/>
    </row>
    <row r="79" s="1" customFormat="1" spans="19:21">
      <c r="S79" s="2" t="s">
        <v>40</v>
      </c>
      <c r="T79" s="4"/>
      <c r="U79" s="2"/>
    </row>
    <row r="80" s="1" customFormat="1" spans="19:21">
      <c r="S80" s="2" t="s">
        <v>41</v>
      </c>
      <c r="T80" s="4"/>
      <c r="U80" s="2"/>
    </row>
    <row r="81" s="1" customFormat="1" spans="19:21">
      <c r="S81" s="2" t="s">
        <v>43</v>
      </c>
      <c r="T81" s="4"/>
      <c r="U81" s="2"/>
    </row>
    <row r="82" s="1" customFormat="1" spans="19:22">
      <c r="S82" s="2" t="s">
        <v>46</v>
      </c>
      <c r="T82" s="4"/>
      <c r="U82" s="2"/>
      <c r="V82" s="14"/>
    </row>
    <row r="83" s="1" customFormat="1" spans="19:21">
      <c r="S83" s="2" t="s">
        <v>48</v>
      </c>
      <c r="T83" s="4"/>
      <c r="U83" s="2"/>
    </row>
    <row r="84" s="1" customFormat="1" spans="19:22">
      <c r="S84" s="2" t="s">
        <v>51</v>
      </c>
      <c r="T84" s="4"/>
      <c r="U84" s="2"/>
      <c r="V84" s="14"/>
    </row>
    <row r="85" s="1" customFormat="1" spans="19:22">
      <c r="S85" s="2" t="s">
        <v>53</v>
      </c>
      <c r="T85" s="4"/>
      <c r="U85" s="2"/>
      <c r="V85" s="15"/>
    </row>
    <row r="86" s="1" customFormat="1" spans="19:21">
      <c r="S86" s="2" t="s">
        <v>54</v>
      </c>
      <c r="T86" s="4"/>
      <c r="U86" s="2"/>
    </row>
    <row r="87" s="1" customFormat="1" spans="19:22">
      <c r="S87" s="2" t="s">
        <v>55</v>
      </c>
      <c r="T87" s="4"/>
      <c r="U87" s="2"/>
      <c r="V87" s="14"/>
    </row>
    <row r="88" s="1" customFormat="1" spans="19:21">
      <c r="S88" s="2" t="s">
        <v>58</v>
      </c>
      <c r="T88" s="4"/>
      <c r="U88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3:AL89"/>
  <sheetViews>
    <sheetView tabSelected="1" zoomScale="80" zoomScaleNormal="80" topLeftCell="F1" workbookViewId="0">
      <selection activeCell="P20" sqref="P20"/>
    </sheetView>
  </sheetViews>
  <sheetFormatPr defaultColWidth="9" defaultRowHeight="15"/>
  <cols>
    <col min="1" max="7" width="9" style="1"/>
    <col min="8" max="8" width="12.8571428571429" style="1"/>
    <col min="9" max="18" width="9" style="1"/>
    <col min="19" max="19" width="13.2190476190476" style="1" customWidth="1"/>
    <col min="20" max="20" width="9.90476190476191" style="1" customWidth="1"/>
    <col min="21" max="21" width="9.36190476190476" style="1" customWidth="1"/>
    <col min="22" max="22" width="10.4571428571429" style="1" customWidth="1"/>
    <col min="23" max="25" width="8.81904761904762" style="1" customWidth="1"/>
    <col min="26" max="16384" width="9" style="1"/>
  </cols>
  <sheetData>
    <row r="3" s="1" customFormat="1" spans="10:11">
      <c r="J3" s="1" t="s">
        <v>73</v>
      </c>
      <c r="K3" s="1" t="s">
        <v>74</v>
      </c>
    </row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5</v>
      </c>
      <c r="L7" s="3">
        <v>8.73333333333333</v>
      </c>
      <c r="M7" s="3">
        <v>17.5333333333333</v>
      </c>
      <c r="N7" s="3">
        <v>3.36666666666667</v>
      </c>
      <c r="O7" s="4">
        <f t="shared" ref="O7:O31" si="0">SUM(L7:N7)</f>
        <v>29.6333333333333</v>
      </c>
      <c r="P7" s="4">
        <f t="shared" ref="P7:P31" si="1">AVERAGE(L7:N7)</f>
        <v>9.87777777777777</v>
      </c>
      <c r="S7" s="2"/>
      <c r="T7" s="2" t="s">
        <v>6</v>
      </c>
      <c r="U7" s="2" t="s">
        <v>7</v>
      </c>
      <c r="V7" s="2" t="s">
        <v>8</v>
      </c>
      <c r="W7" s="2" t="s">
        <v>9</v>
      </c>
      <c r="X7" s="2" t="s">
        <v>10</v>
      </c>
      <c r="Y7" s="2" t="s">
        <v>3</v>
      </c>
      <c r="Z7" s="2" t="s">
        <v>4</v>
      </c>
    </row>
    <row r="8" s="1" customFormat="1" spans="11:26">
      <c r="K8" s="2" t="s">
        <v>11</v>
      </c>
      <c r="L8" s="3">
        <v>15</v>
      </c>
      <c r="M8" s="3">
        <v>14.4333333333333</v>
      </c>
      <c r="N8" s="3">
        <v>15.2</v>
      </c>
      <c r="O8" s="4">
        <f t="shared" si="0"/>
        <v>44.6333333333333</v>
      </c>
      <c r="P8" s="4">
        <f t="shared" si="1"/>
        <v>14.8777777777778</v>
      </c>
      <c r="S8" s="2" t="s">
        <v>12</v>
      </c>
      <c r="T8" s="4">
        <f t="shared" ref="T8:T12" si="2">O7</f>
        <v>29.6333333333333</v>
      </c>
      <c r="U8" s="4">
        <f t="shared" ref="U8:U12" si="3">O12</f>
        <v>26.6666666666667</v>
      </c>
      <c r="V8" s="4">
        <f t="shared" ref="V8:V12" si="4">O17</f>
        <v>38.1666666666667</v>
      </c>
      <c r="W8" s="4">
        <f t="shared" ref="W8:W12" si="5">O22</f>
        <v>36.8</v>
      </c>
      <c r="X8" s="4">
        <f t="shared" ref="X8:X12" si="6">O27</f>
        <v>30.3333333333333</v>
      </c>
      <c r="Y8" s="4">
        <f t="shared" ref="Y8:Y12" si="7">SUM(T8:X8)</f>
        <v>161.6</v>
      </c>
      <c r="Z8" s="3">
        <f t="shared" ref="Z8:Z12" si="8">Y8/15</f>
        <v>10.7733333333333</v>
      </c>
    </row>
    <row r="9" s="1" customFormat="1" spans="11:26">
      <c r="K9" s="2" t="s">
        <v>13</v>
      </c>
      <c r="L9" s="3">
        <v>13.1666666666667</v>
      </c>
      <c r="M9" s="3">
        <v>16.6333333333333</v>
      </c>
      <c r="N9" s="3">
        <v>17.9333333333333</v>
      </c>
      <c r="O9" s="4">
        <f t="shared" si="0"/>
        <v>47.7333333333333</v>
      </c>
      <c r="P9" s="4">
        <f t="shared" si="1"/>
        <v>15.9111111111111</v>
      </c>
      <c r="S9" s="2" t="s">
        <v>14</v>
      </c>
      <c r="T9" s="4">
        <f t="shared" si="2"/>
        <v>44.6333333333333</v>
      </c>
      <c r="U9" s="4">
        <f t="shared" si="3"/>
        <v>42.7333333333333</v>
      </c>
      <c r="V9" s="4">
        <f t="shared" si="4"/>
        <v>41.8666666666667</v>
      </c>
      <c r="W9" s="4">
        <f t="shared" si="5"/>
        <v>45.7</v>
      </c>
      <c r="X9" s="4">
        <f t="shared" si="6"/>
        <v>44.3666666666667</v>
      </c>
      <c r="Y9" s="4">
        <f t="shared" si="7"/>
        <v>219.3</v>
      </c>
      <c r="Z9" s="3">
        <f t="shared" si="8"/>
        <v>14.62</v>
      </c>
    </row>
    <row r="10" s="1" customFormat="1" spans="11:26">
      <c r="K10" s="2" t="s">
        <v>15</v>
      </c>
      <c r="L10" s="3">
        <v>14.8666666666667</v>
      </c>
      <c r="M10" s="3">
        <v>16.4333333333333</v>
      </c>
      <c r="N10" s="3">
        <v>13.3333333333333</v>
      </c>
      <c r="O10" s="4">
        <f t="shared" si="0"/>
        <v>44.6333333333333</v>
      </c>
      <c r="P10" s="4">
        <f t="shared" si="1"/>
        <v>14.8777777777778</v>
      </c>
      <c r="S10" s="2" t="s">
        <v>16</v>
      </c>
      <c r="T10" s="4">
        <f t="shared" si="2"/>
        <v>47.7333333333333</v>
      </c>
      <c r="U10" s="4">
        <f t="shared" si="3"/>
        <v>43.3666666666667</v>
      </c>
      <c r="V10" s="4">
        <f t="shared" si="4"/>
        <v>43.9333333333333</v>
      </c>
      <c r="W10" s="4">
        <f t="shared" si="5"/>
        <v>40.5666666666667</v>
      </c>
      <c r="X10" s="4">
        <f t="shared" si="6"/>
        <v>41.3666666666667</v>
      </c>
      <c r="Y10" s="4">
        <f t="shared" si="7"/>
        <v>216.966666666667</v>
      </c>
      <c r="Z10" s="3">
        <f t="shared" si="8"/>
        <v>14.4644444444444</v>
      </c>
    </row>
    <row r="11" s="1" customFormat="1" spans="11:26">
      <c r="K11" s="2" t="s">
        <v>17</v>
      </c>
      <c r="L11" s="3">
        <v>13.2333333333333</v>
      </c>
      <c r="M11" s="3">
        <v>13.9333333333333</v>
      </c>
      <c r="N11" s="3">
        <v>12</v>
      </c>
      <c r="O11" s="4">
        <f t="shared" si="0"/>
        <v>39.1666666666666</v>
      </c>
      <c r="P11" s="4">
        <f t="shared" si="1"/>
        <v>13.0555555555555</v>
      </c>
      <c r="S11" s="2" t="s">
        <v>18</v>
      </c>
      <c r="T11" s="4">
        <f t="shared" si="2"/>
        <v>44.6333333333333</v>
      </c>
      <c r="U11" s="4">
        <f t="shared" si="3"/>
        <v>46.7</v>
      </c>
      <c r="V11" s="4">
        <f t="shared" si="4"/>
        <v>98.2666666666667</v>
      </c>
      <c r="W11" s="4">
        <f t="shared" si="5"/>
        <v>46.9</v>
      </c>
      <c r="X11" s="4">
        <f t="shared" si="6"/>
        <v>45.1333333333334</v>
      </c>
      <c r="Y11" s="4">
        <f t="shared" si="7"/>
        <v>281.633333333333</v>
      </c>
      <c r="Z11" s="3">
        <f t="shared" si="8"/>
        <v>18.7755555555556</v>
      </c>
    </row>
    <row r="12" s="1" customFormat="1" spans="11:26">
      <c r="K12" s="2" t="s">
        <v>19</v>
      </c>
      <c r="L12" s="3">
        <v>8.23333333333333</v>
      </c>
      <c r="M12" s="3">
        <v>11.3666666666667</v>
      </c>
      <c r="N12" s="3">
        <v>7.06666666666667</v>
      </c>
      <c r="O12" s="4">
        <f t="shared" si="0"/>
        <v>26.6666666666667</v>
      </c>
      <c r="P12" s="4">
        <f t="shared" si="1"/>
        <v>8.8888888888889</v>
      </c>
      <c r="S12" s="2" t="s">
        <v>20</v>
      </c>
      <c r="T12" s="4">
        <f t="shared" si="2"/>
        <v>39.1666666666666</v>
      </c>
      <c r="U12" s="4">
        <f t="shared" si="3"/>
        <v>33.8333333333333</v>
      </c>
      <c r="V12" s="4">
        <f t="shared" si="4"/>
        <v>51.9</v>
      </c>
      <c r="W12" s="4">
        <f t="shared" si="5"/>
        <v>46.7333333333334</v>
      </c>
      <c r="X12" s="4">
        <f t="shared" si="6"/>
        <v>46.6</v>
      </c>
      <c r="Y12" s="4">
        <f t="shared" si="7"/>
        <v>218.233333333333</v>
      </c>
      <c r="Z12" s="3">
        <f t="shared" si="8"/>
        <v>14.5488888888889</v>
      </c>
    </row>
    <row r="13" s="1" customFormat="1" spans="11:26">
      <c r="K13" s="2" t="s">
        <v>21</v>
      </c>
      <c r="L13" s="3">
        <v>17.8</v>
      </c>
      <c r="M13" s="3">
        <v>12.6333333333333</v>
      </c>
      <c r="N13" s="3">
        <v>12.3</v>
      </c>
      <c r="O13" s="4">
        <f t="shared" si="0"/>
        <v>42.7333333333333</v>
      </c>
      <c r="P13" s="4">
        <f t="shared" si="1"/>
        <v>14.2444444444444</v>
      </c>
      <c r="S13" s="2" t="s">
        <v>3</v>
      </c>
      <c r="T13" s="4">
        <f t="shared" ref="T13:Y13" si="9">SUM(T8:T12)</f>
        <v>205.8</v>
      </c>
      <c r="U13" s="4">
        <f t="shared" si="9"/>
        <v>193.3</v>
      </c>
      <c r="V13" s="4">
        <f t="shared" si="9"/>
        <v>274.133333333333</v>
      </c>
      <c r="W13" s="4">
        <f t="shared" si="9"/>
        <v>216.7</v>
      </c>
      <c r="X13" s="4">
        <f t="shared" si="9"/>
        <v>207.8</v>
      </c>
      <c r="Y13" s="4">
        <f t="shared" si="9"/>
        <v>1097.73333333333</v>
      </c>
      <c r="Z13" s="2"/>
    </row>
    <row r="14" s="1" customFormat="1" spans="11:26">
      <c r="K14" s="2" t="s">
        <v>22</v>
      </c>
      <c r="L14" s="3">
        <v>8.4</v>
      </c>
      <c r="M14" s="3">
        <v>17</v>
      </c>
      <c r="N14" s="3">
        <v>17.9666666666667</v>
      </c>
      <c r="O14" s="4">
        <f t="shared" si="0"/>
        <v>43.3666666666667</v>
      </c>
      <c r="P14" s="4">
        <f t="shared" si="1"/>
        <v>14.4555555555556</v>
      </c>
      <c r="S14" s="2" t="s">
        <v>4</v>
      </c>
      <c r="T14" s="3">
        <f t="shared" ref="T14:X14" si="10">T13/15</f>
        <v>13.72</v>
      </c>
      <c r="U14" s="3">
        <f t="shared" si="10"/>
        <v>12.8866666666667</v>
      </c>
      <c r="V14" s="3">
        <f t="shared" si="10"/>
        <v>18.2755555555556</v>
      </c>
      <c r="W14" s="3">
        <f t="shared" si="10"/>
        <v>14.4466666666667</v>
      </c>
      <c r="X14" s="3">
        <f t="shared" si="10"/>
        <v>13.8533333333333</v>
      </c>
      <c r="Y14" s="2"/>
      <c r="Z14" s="2"/>
    </row>
    <row r="15" s="1" customFormat="1" spans="11:16">
      <c r="K15" s="2" t="s">
        <v>23</v>
      </c>
      <c r="L15" s="3">
        <v>15.8</v>
      </c>
      <c r="M15" s="3">
        <v>19.6333333333333</v>
      </c>
      <c r="N15" s="3">
        <v>11.2666666666667</v>
      </c>
      <c r="O15" s="4">
        <f t="shared" si="0"/>
        <v>46.7</v>
      </c>
      <c r="P15" s="4">
        <f t="shared" si="1"/>
        <v>15.5666666666667</v>
      </c>
    </row>
    <row r="16" s="1" customFormat="1" spans="11:16">
      <c r="K16" s="2" t="s">
        <v>24</v>
      </c>
      <c r="L16" s="3">
        <v>7.1</v>
      </c>
      <c r="M16" s="3">
        <v>19</v>
      </c>
      <c r="N16" s="3">
        <v>7.73333333333333</v>
      </c>
      <c r="O16" s="4">
        <f t="shared" si="0"/>
        <v>33.8333333333333</v>
      </c>
      <c r="P16" s="4">
        <f t="shared" si="1"/>
        <v>11.2777777777778</v>
      </c>
    </row>
    <row r="17" s="1" customFormat="1" spans="11:20">
      <c r="K17" s="2" t="s">
        <v>25</v>
      </c>
      <c r="L17" s="3">
        <v>12.1</v>
      </c>
      <c r="M17" s="3">
        <v>17.6666666666667</v>
      </c>
      <c r="N17" s="3">
        <v>8.4</v>
      </c>
      <c r="O17" s="4">
        <f t="shared" si="0"/>
        <v>38.1666666666667</v>
      </c>
      <c r="P17" s="4">
        <f t="shared" si="1"/>
        <v>12.7222222222222</v>
      </c>
      <c r="S17" s="6" t="s">
        <v>26</v>
      </c>
      <c r="T17" s="7">
        <f>O32^2/(5*5*3)</f>
        <v>16066.9129481481</v>
      </c>
    </row>
    <row r="18" s="1" customFormat="1" spans="11:20">
      <c r="K18" s="2" t="s">
        <v>27</v>
      </c>
      <c r="L18" s="3">
        <v>17.1666666666667</v>
      </c>
      <c r="M18" s="3">
        <v>8.83333333333333</v>
      </c>
      <c r="N18" s="3">
        <v>15.8666666666667</v>
      </c>
      <c r="O18" s="4">
        <f t="shared" si="0"/>
        <v>41.8666666666667</v>
      </c>
      <c r="P18" s="4">
        <f t="shared" si="1"/>
        <v>13.9555555555556</v>
      </c>
      <c r="S18" s="6" t="s">
        <v>28</v>
      </c>
      <c r="T18" s="7">
        <f>SUMSQ(L7:N31)-T17</f>
        <v>1976.50927407408</v>
      </c>
    </row>
    <row r="19" s="1" customFormat="1" spans="11:16">
      <c r="K19" s="2" t="s">
        <v>29</v>
      </c>
      <c r="L19" s="3">
        <v>14.4333333333333</v>
      </c>
      <c r="M19" s="3">
        <v>16.9333333333333</v>
      </c>
      <c r="N19" s="3">
        <v>12.5666666666667</v>
      </c>
      <c r="O19" s="4">
        <f t="shared" si="0"/>
        <v>43.9333333333333</v>
      </c>
      <c r="P19" s="4">
        <f t="shared" si="1"/>
        <v>14.6444444444444</v>
      </c>
    </row>
    <row r="20" s="1" customFormat="1" spans="11:19">
      <c r="K20" s="2" t="s">
        <v>30</v>
      </c>
      <c r="L20" s="3">
        <v>33.4666666666667</v>
      </c>
      <c r="M20" s="3">
        <v>35.2666666666667</v>
      </c>
      <c r="N20" s="3">
        <v>29.5333333333333</v>
      </c>
      <c r="O20" s="4">
        <f t="shared" si="0"/>
        <v>98.2666666666667</v>
      </c>
      <c r="P20" s="4">
        <f t="shared" si="1"/>
        <v>32.7555555555556</v>
      </c>
      <c r="S20" s="8" t="s">
        <v>31</v>
      </c>
    </row>
    <row r="21" s="1" customFormat="1" spans="11:26">
      <c r="K21" s="2" t="s">
        <v>32</v>
      </c>
      <c r="L21" s="3">
        <v>18.5333333333333</v>
      </c>
      <c r="M21" s="3">
        <v>18.0666666666667</v>
      </c>
      <c r="N21" s="3">
        <v>15.3</v>
      </c>
      <c r="O21" s="4">
        <f t="shared" si="0"/>
        <v>51.9</v>
      </c>
      <c r="P21" s="4">
        <f t="shared" si="1"/>
        <v>17.3</v>
      </c>
      <c r="S21" s="2" t="s">
        <v>33</v>
      </c>
      <c r="T21" s="2" t="s">
        <v>34</v>
      </c>
      <c r="U21" s="2" t="s">
        <v>35</v>
      </c>
      <c r="V21" s="2" t="s">
        <v>36</v>
      </c>
      <c r="W21" s="2" t="s">
        <v>37</v>
      </c>
      <c r="X21" s="2" t="s">
        <v>38</v>
      </c>
      <c r="Y21" s="2"/>
      <c r="Z21" s="2" t="s">
        <v>39</v>
      </c>
    </row>
    <row r="22" s="1" customFormat="1" spans="11:26">
      <c r="K22" s="2" t="s">
        <v>40</v>
      </c>
      <c r="L22" s="3">
        <v>8.5</v>
      </c>
      <c r="M22" s="3">
        <v>12.0333333333333</v>
      </c>
      <c r="N22" s="3">
        <v>16.2666666666667</v>
      </c>
      <c r="O22" s="4">
        <f t="shared" si="0"/>
        <v>36.8</v>
      </c>
      <c r="P22" s="4">
        <f t="shared" si="1"/>
        <v>12.2666666666667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41</v>
      </c>
      <c r="L23" s="3">
        <v>16.1</v>
      </c>
      <c r="M23" s="3">
        <v>13.8333333333333</v>
      </c>
      <c r="N23" s="3">
        <v>15.7666666666667</v>
      </c>
      <c r="O23" s="4">
        <f t="shared" si="0"/>
        <v>45.7</v>
      </c>
      <c r="P23" s="4">
        <f t="shared" si="1"/>
        <v>15.2333333333333</v>
      </c>
      <c r="S23" s="2" t="s">
        <v>2</v>
      </c>
      <c r="T23" s="2">
        <f>3-1</f>
        <v>2</v>
      </c>
      <c r="U23" s="3">
        <f>(SUMSQ(L32:N32)/25)-T17</f>
        <v>37.7941629629695</v>
      </c>
      <c r="V23" s="3">
        <f t="shared" ref="V23:V27" si="11">U23/T23</f>
        <v>18.8970814814847</v>
      </c>
      <c r="W23" s="3">
        <f t="shared" ref="W23:W26" si="12">V23/$V$27</f>
        <v>1.48812755715752</v>
      </c>
      <c r="X23" s="3">
        <v>3.1907273359285</v>
      </c>
      <c r="Y23" s="3">
        <v>5.07666380708612</v>
      </c>
      <c r="Z23" s="2" t="s">
        <v>42</v>
      </c>
    </row>
    <row r="24" s="1" customFormat="1" spans="11:26">
      <c r="K24" s="2" t="s">
        <v>43</v>
      </c>
      <c r="L24" s="3">
        <v>16.7666666666667</v>
      </c>
      <c r="M24" s="3">
        <v>12.7333333333333</v>
      </c>
      <c r="N24" s="3">
        <v>11.0666666666667</v>
      </c>
      <c r="O24" s="4">
        <f t="shared" si="0"/>
        <v>40.5666666666667</v>
      </c>
      <c r="P24" s="4">
        <f t="shared" si="1"/>
        <v>13.5222222222222</v>
      </c>
      <c r="S24" s="2" t="s">
        <v>44</v>
      </c>
      <c r="T24" s="2">
        <f>5-1</f>
        <v>4</v>
      </c>
      <c r="U24" s="3">
        <f>(SUMSQ(T13:X13)/15)-T17</f>
        <v>266.910014814819</v>
      </c>
      <c r="V24" s="3">
        <f t="shared" si="11"/>
        <v>66.7275037037048</v>
      </c>
      <c r="W24" s="3">
        <f t="shared" si="12"/>
        <v>5.25472873571013</v>
      </c>
      <c r="X24" s="3">
        <v>2.56524050847904</v>
      </c>
      <c r="Y24" s="3">
        <v>3.73741724260353</v>
      </c>
      <c r="Z24" s="2" t="s">
        <v>45</v>
      </c>
    </row>
    <row r="25" s="1" customFormat="1" spans="11:26">
      <c r="K25" s="2" t="s">
        <v>46</v>
      </c>
      <c r="L25" s="3">
        <v>16.4666666666667</v>
      </c>
      <c r="M25" s="3">
        <v>16.3</v>
      </c>
      <c r="N25" s="3">
        <v>14.1333333333333</v>
      </c>
      <c r="O25" s="4">
        <f t="shared" si="0"/>
        <v>46.9</v>
      </c>
      <c r="P25" s="4">
        <f t="shared" si="1"/>
        <v>15.6333333333333</v>
      </c>
      <c r="S25" s="2" t="s">
        <v>47</v>
      </c>
      <c r="T25" s="2">
        <f>5-1</f>
        <v>4</v>
      </c>
      <c r="U25" s="3">
        <f>(SUMSQ(Y8:Y12)/15)-T17</f>
        <v>481.400829629636</v>
      </c>
      <c r="V25" s="3">
        <f t="shared" si="11"/>
        <v>120.350207407409</v>
      </c>
      <c r="W25" s="3">
        <f t="shared" si="12"/>
        <v>9.47746668331119</v>
      </c>
      <c r="X25" s="3">
        <v>2.56524050847904</v>
      </c>
      <c r="Y25" s="3">
        <v>3.73741724260353</v>
      </c>
      <c r="Z25" s="2" t="s">
        <v>45</v>
      </c>
    </row>
    <row r="26" s="1" customFormat="1" spans="11:26">
      <c r="K26" s="2" t="s">
        <v>48</v>
      </c>
      <c r="L26" s="3">
        <v>17.2</v>
      </c>
      <c r="M26" s="3">
        <v>16.3666666666667</v>
      </c>
      <c r="N26" s="3">
        <v>13.1666666666667</v>
      </c>
      <c r="O26" s="4">
        <f t="shared" si="0"/>
        <v>46.7333333333334</v>
      </c>
      <c r="P26" s="4">
        <f t="shared" si="1"/>
        <v>15.5777777777778</v>
      </c>
      <c r="S26" s="2" t="s">
        <v>49</v>
      </c>
      <c r="T26" s="2">
        <f>(5-1)*(5-1)</f>
        <v>16</v>
      </c>
      <c r="U26" s="3">
        <f>(SUMSQ(T8:X12)/3)-T17-U24-U25</f>
        <v>580.873244444441</v>
      </c>
      <c r="V26" s="3">
        <f t="shared" si="11"/>
        <v>36.3045777777776</v>
      </c>
      <c r="W26" s="3">
        <f t="shared" si="12"/>
        <v>2.85895166907195</v>
      </c>
      <c r="X26" s="3">
        <v>1.85916701285117</v>
      </c>
      <c r="Y26" s="3">
        <v>2.39851571226643</v>
      </c>
      <c r="Z26" s="2" t="s">
        <v>45</v>
      </c>
    </row>
    <row r="27" s="1" customFormat="1" spans="11:26">
      <c r="K27" s="2" t="s">
        <v>51</v>
      </c>
      <c r="L27" s="3">
        <v>11.4</v>
      </c>
      <c r="M27" s="3">
        <v>9.3</v>
      </c>
      <c r="N27" s="3">
        <v>9.63333333333333</v>
      </c>
      <c r="O27" s="4">
        <f t="shared" si="0"/>
        <v>30.3333333333333</v>
      </c>
      <c r="P27" s="4">
        <f t="shared" si="1"/>
        <v>10.1111111111111</v>
      </c>
      <c r="S27" s="2" t="s">
        <v>52</v>
      </c>
      <c r="T27" s="2">
        <f>((5*5)-1)*(3-1)</f>
        <v>48</v>
      </c>
      <c r="U27" s="3">
        <f>T18-U23-U24-U25-U26</f>
        <v>609.531022222212</v>
      </c>
      <c r="V27" s="3">
        <f t="shared" si="11"/>
        <v>12.6985629629628</v>
      </c>
      <c r="W27" s="3"/>
      <c r="X27" s="3"/>
      <c r="Y27" s="3"/>
      <c r="Z27" s="13"/>
    </row>
    <row r="28" s="1" customFormat="1" spans="11:26">
      <c r="K28" s="2" t="s">
        <v>53</v>
      </c>
      <c r="L28" s="3">
        <v>12.8666666666667</v>
      </c>
      <c r="M28" s="3">
        <v>16.5333333333333</v>
      </c>
      <c r="N28" s="3">
        <v>14.9666666666667</v>
      </c>
      <c r="O28" s="4">
        <f t="shared" si="0"/>
        <v>44.3666666666667</v>
      </c>
      <c r="P28" s="4">
        <f t="shared" si="1"/>
        <v>14.7888888888889</v>
      </c>
      <c r="S28" s="2" t="s">
        <v>3</v>
      </c>
      <c r="T28" s="2">
        <f>(5*5*3)-1</f>
        <v>74</v>
      </c>
      <c r="U28" s="3">
        <f>T18</f>
        <v>1976.50927407408</v>
      </c>
      <c r="V28" s="3"/>
      <c r="W28" s="3"/>
      <c r="X28" s="3"/>
      <c r="Y28" s="3"/>
      <c r="Z28" s="13"/>
    </row>
    <row r="29" s="1" customFormat="1" spans="11:16">
      <c r="K29" s="2" t="s">
        <v>54</v>
      </c>
      <c r="L29" s="3">
        <v>18.6</v>
      </c>
      <c r="M29" s="3">
        <v>6.66666666666667</v>
      </c>
      <c r="N29" s="3">
        <v>16.1</v>
      </c>
      <c r="O29" s="4">
        <f t="shared" si="0"/>
        <v>41.3666666666667</v>
      </c>
      <c r="P29" s="4">
        <f t="shared" si="1"/>
        <v>13.7888888888889</v>
      </c>
    </row>
    <row r="30" s="1" customFormat="1" spans="11:27">
      <c r="K30" s="2" t="s">
        <v>55</v>
      </c>
      <c r="L30" s="3">
        <v>15.0666666666667</v>
      </c>
      <c r="M30" s="3">
        <v>11.9666666666667</v>
      </c>
      <c r="N30" s="3">
        <v>18.1</v>
      </c>
      <c r="O30" s="4">
        <f t="shared" si="0"/>
        <v>45.1333333333334</v>
      </c>
      <c r="P30" s="4">
        <f t="shared" si="1"/>
        <v>15.0444444444445</v>
      </c>
      <c r="Y30" s="8" t="s">
        <v>56</v>
      </c>
      <c r="Z30" s="10">
        <f>(SQRT(V27)/P32)*100</f>
        <v>24.3467894330826</v>
      </c>
      <c r="AA30" s="1" t="s">
        <v>57</v>
      </c>
    </row>
    <row r="31" s="1" customFormat="1" spans="11:19">
      <c r="K31" s="2" t="s">
        <v>58</v>
      </c>
      <c r="L31" s="3">
        <v>11.1</v>
      </c>
      <c r="M31" s="3">
        <v>18.2</v>
      </c>
      <c r="N31" s="3">
        <v>17.3</v>
      </c>
      <c r="O31" s="4">
        <f t="shared" si="0"/>
        <v>46.6</v>
      </c>
      <c r="P31" s="4">
        <f t="shared" si="1"/>
        <v>15.5333333333333</v>
      </c>
      <c r="S31" s="6" t="s">
        <v>59</v>
      </c>
    </row>
    <row r="32" s="1" customFormat="1" spans="11:20">
      <c r="K32" s="2" t="s">
        <v>3</v>
      </c>
      <c r="L32" s="4">
        <f t="shared" ref="L32:O32" si="13">SUM(L7:L31)</f>
        <v>362.1</v>
      </c>
      <c r="M32" s="4">
        <f t="shared" si="13"/>
        <v>389.3</v>
      </c>
      <c r="N32" s="4">
        <f t="shared" si="13"/>
        <v>346.333333333334</v>
      </c>
      <c r="O32" s="4">
        <f t="shared" si="13"/>
        <v>1097.73333333333</v>
      </c>
      <c r="P32" s="5">
        <f>AVERAGE(P7:P31)</f>
        <v>14.6364444444444</v>
      </c>
      <c r="S32" s="6" t="s">
        <v>60</v>
      </c>
      <c r="T32" s="10">
        <f>SQRT(V27/15)</f>
        <v>0.920092856290884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61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65</v>
      </c>
      <c r="T35" s="10">
        <f t="shared" ref="T35:W35" si="14">$T$32*T34</f>
        <v>2.61582399043498</v>
      </c>
      <c r="U35" s="10">
        <f t="shared" si="14"/>
        <v>2.75199773316603</v>
      </c>
      <c r="V35" s="10">
        <f t="shared" si="14"/>
        <v>2.84032664736996</v>
      </c>
      <c r="W35" s="10">
        <f t="shared" si="14"/>
        <v>2.90473314731032</v>
      </c>
    </row>
    <row r="37" s="1" customFormat="1" spans="19:22">
      <c r="S37" s="2" t="s">
        <v>1</v>
      </c>
      <c r="T37" s="2" t="s">
        <v>4</v>
      </c>
      <c r="U37" s="2" t="s">
        <v>68</v>
      </c>
      <c r="V37" s="1" t="s">
        <v>69</v>
      </c>
    </row>
    <row r="38" s="1" customFormat="1" spans="19:22">
      <c r="S38" s="2" t="s">
        <v>6</v>
      </c>
      <c r="T38" s="3"/>
      <c r="U38" s="2"/>
      <c r="V38" s="7"/>
    </row>
    <row r="39" s="1" customFormat="1" spans="19:22">
      <c r="S39" s="2" t="s">
        <v>7</v>
      </c>
      <c r="T39" s="3"/>
      <c r="U39" s="2"/>
      <c r="V39" s="7"/>
    </row>
    <row r="40" s="1" customFormat="1" spans="19:22">
      <c r="S40" s="2" t="s">
        <v>8</v>
      </c>
      <c r="T40" s="3"/>
      <c r="U40" s="2"/>
      <c r="V40" s="7"/>
    </row>
    <row r="41" s="1" customFormat="1" spans="19:22">
      <c r="S41" s="2" t="s">
        <v>9</v>
      </c>
      <c r="T41" s="3"/>
      <c r="U41" s="2"/>
      <c r="V41" s="7"/>
    </row>
    <row r="42" s="1" customFormat="1" spans="19:22">
      <c r="S42" s="2" t="s">
        <v>10</v>
      </c>
      <c r="T42" s="3"/>
      <c r="U42" s="2"/>
      <c r="V42" s="7"/>
    </row>
    <row r="45" s="1" customFormat="1" spans="19:19">
      <c r="S45" s="6" t="s">
        <v>70</v>
      </c>
    </row>
    <row r="46" s="1" customFormat="1" spans="19:20">
      <c r="S46" s="6" t="s">
        <v>60</v>
      </c>
      <c r="T46" s="10">
        <f>SQRT(V27/15)</f>
        <v>0.920092856290884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61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65</v>
      </c>
      <c r="T49" s="10">
        <f>$T$32*T48</f>
        <v>2.61582399043498</v>
      </c>
      <c r="U49" s="10">
        <f t="shared" ref="T49:W49" si="15">$T$32*U48</f>
        <v>2.75199773316603</v>
      </c>
      <c r="V49" s="10">
        <f t="shared" si="15"/>
        <v>2.84032664736996</v>
      </c>
      <c r="W49" s="10">
        <f t="shared" si="15"/>
        <v>2.90473314731032</v>
      </c>
    </row>
    <row r="51" s="1" customFormat="1" spans="19:22">
      <c r="S51" s="2" t="s">
        <v>1</v>
      </c>
      <c r="T51" s="2" t="s">
        <v>4</v>
      </c>
      <c r="U51" s="2" t="s">
        <v>68</v>
      </c>
      <c r="V51" s="1" t="s">
        <v>69</v>
      </c>
    </row>
    <row r="52" s="1" customFormat="1" spans="19:22">
      <c r="S52" s="2" t="s">
        <v>12</v>
      </c>
      <c r="T52" s="3"/>
      <c r="U52" s="2"/>
      <c r="V52" s="7"/>
    </row>
    <row r="53" s="1" customFormat="1" spans="19:22">
      <c r="S53" s="2" t="s">
        <v>16</v>
      </c>
      <c r="T53" s="3"/>
      <c r="U53" s="2"/>
      <c r="V53" s="7"/>
    </row>
    <row r="54" s="1" customFormat="1" spans="19:22">
      <c r="S54" s="2" t="s">
        <v>20</v>
      </c>
      <c r="T54" s="3"/>
      <c r="U54" s="2"/>
      <c r="V54" s="7"/>
    </row>
    <row r="55" s="1" customFormat="1" spans="19:22">
      <c r="S55" s="2" t="s">
        <v>14</v>
      </c>
      <c r="T55" s="3"/>
      <c r="U55" s="2"/>
      <c r="V55" s="7"/>
    </row>
    <row r="56" s="1" customFormat="1" spans="19:22">
      <c r="S56" s="2" t="s">
        <v>18</v>
      </c>
      <c r="T56" s="3"/>
      <c r="U56" s="2"/>
      <c r="V56" s="7"/>
    </row>
    <row r="58" s="1" customFormat="1" spans="19:19">
      <c r="S58" s="11" t="s">
        <v>71</v>
      </c>
    </row>
    <row r="59" s="1" customFormat="1" spans="19:28">
      <c r="S59" s="6" t="s">
        <v>60</v>
      </c>
      <c r="T59" s="12">
        <f>SQRT(V27/3)</f>
        <v>2.05739017227836</v>
      </c>
      <c r="X59" s="8">
        <v>6</v>
      </c>
      <c r="Y59" s="8">
        <v>7</v>
      </c>
      <c r="Z59" s="8">
        <v>8</v>
      </c>
      <c r="AA59" s="8">
        <v>9</v>
      </c>
      <c r="AB59" s="8">
        <v>10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3.211</v>
      </c>
      <c r="Y60" s="8">
        <v>3.253</v>
      </c>
      <c r="Z60" s="8">
        <v>3.288</v>
      </c>
      <c r="AA60" s="8">
        <v>3.318</v>
      </c>
      <c r="AB60" s="8">
        <v>3.342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61</v>
      </c>
      <c r="T61" s="8">
        <v>2.843</v>
      </c>
      <c r="U61" s="8">
        <v>2.991</v>
      </c>
      <c r="V61" s="8">
        <v>3.087</v>
      </c>
      <c r="W61" s="8">
        <v>3.157</v>
      </c>
      <c r="X61" s="12">
        <f t="shared" ref="X61:AB61" si="16">$T$59*X60</f>
        <v>6.60627984318582</v>
      </c>
      <c r="Y61" s="12">
        <f t="shared" si="16"/>
        <v>6.69269023042151</v>
      </c>
      <c r="Z61" s="12">
        <f t="shared" si="16"/>
        <v>6.76469888645125</v>
      </c>
      <c r="AA61" s="12">
        <f t="shared" si="16"/>
        <v>6.8264205916196</v>
      </c>
      <c r="AB61" s="12">
        <f t="shared" si="16"/>
        <v>6.87579795575428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65</v>
      </c>
      <c r="T62" s="12">
        <f t="shared" ref="T62:W62" si="17">$T$59*T61</f>
        <v>5.84916025978738</v>
      </c>
      <c r="U62" s="12">
        <f t="shared" si="17"/>
        <v>6.15365400528458</v>
      </c>
      <c r="V62" s="12">
        <f t="shared" si="17"/>
        <v>6.3511634618233</v>
      </c>
      <c r="W62" s="12">
        <f t="shared" si="17"/>
        <v>6.49518077388279</v>
      </c>
      <c r="AC62" s="12">
        <f t="shared" ref="AC62:AL62" si="18">$T$59*AC61</f>
        <v>6.91900314937213</v>
      </c>
      <c r="AD62" s="12">
        <f t="shared" si="18"/>
        <v>6.95809356264542</v>
      </c>
      <c r="AE62" s="12">
        <f t="shared" si="18"/>
        <v>6.99101180540187</v>
      </c>
      <c r="AF62" s="12">
        <f t="shared" si="18"/>
        <v>7.01981526781377</v>
      </c>
      <c r="AG62" s="12">
        <f t="shared" si="18"/>
        <v>7.04450394988111</v>
      </c>
      <c r="AH62" s="12">
        <f t="shared" si="18"/>
        <v>7.06713524177617</v>
      </c>
      <c r="AI62" s="12">
        <f t="shared" si="18"/>
        <v>7.08770914349896</v>
      </c>
      <c r="AJ62" s="12">
        <f t="shared" si="18"/>
        <v>7.10416826487718</v>
      </c>
      <c r="AK62" s="12">
        <f t="shared" si="18"/>
        <v>7.12062738625541</v>
      </c>
      <c r="AL62" s="12">
        <f t="shared" si="18"/>
        <v>7.13502911746136</v>
      </c>
    </row>
    <row r="64" s="1" customFormat="1" spans="19:22">
      <c r="S64" s="2" t="s">
        <v>1</v>
      </c>
      <c r="T64" s="2" t="s">
        <v>4</v>
      </c>
      <c r="U64" s="2" t="s">
        <v>68</v>
      </c>
      <c r="V64" s="1" t="s">
        <v>69</v>
      </c>
    </row>
    <row r="65" s="1" customFormat="1" spans="19:22">
      <c r="S65" s="2" t="s">
        <v>5</v>
      </c>
      <c r="T65" s="4"/>
      <c r="U65" s="2"/>
      <c r="V65" s="14"/>
    </row>
    <row r="66" s="1" customFormat="1" spans="19:22">
      <c r="S66" s="2" t="s">
        <v>11</v>
      </c>
      <c r="T66" s="4"/>
      <c r="U66" s="2"/>
      <c r="V66" s="14"/>
    </row>
    <row r="67" s="1" customFormat="1" spans="19:21">
      <c r="S67" s="2" t="s">
        <v>13</v>
      </c>
      <c r="T67" s="4"/>
      <c r="U67" s="2"/>
    </row>
    <row r="68" s="1" customFormat="1" spans="19:21">
      <c r="S68" s="2" t="s">
        <v>15</v>
      </c>
      <c r="T68" s="4"/>
      <c r="U68" s="2"/>
    </row>
    <row r="69" s="1" customFormat="1" spans="19:21">
      <c r="S69" s="2" t="s">
        <v>17</v>
      </c>
      <c r="T69" s="4"/>
      <c r="U69" s="2"/>
    </row>
    <row r="70" s="1" customFormat="1" spans="19:21">
      <c r="S70" s="2" t="s">
        <v>19</v>
      </c>
      <c r="T70" s="4"/>
      <c r="U70" s="2"/>
    </row>
    <row r="71" s="1" customFormat="1" spans="19:22">
      <c r="S71" s="2" t="s">
        <v>21</v>
      </c>
      <c r="T71" s="4"/>
      <c r="U71" s="2"/>
      <c r="V71" s="7"/>
    </row>
    <row r="72" s="1" customFormat="1" spans="19:21">
      <c r="S72" s="2" t="s">
        <v>22</v>
      </c>
      <c r="T72" s="4"/>
      <c r="U72" s="2"/>
    </row>
    <row r="73" s="1" customFormat="1" spans="19:21">
      <c r="S73" s="2" t="s">
        <v>23</v>
      </c>
      <c r="T73" s="4"/>
      <c r="U73" s="2"/>
    </row>
    <row r="74" s="1" customFormat="1" spans="19:21">
      <c r="S74" s="2" t="s">
        <v>24</v>
      </c>
      <c r="T74" s="4"/>
      <c r="U74" s="2"/>
    </row>
    <row r="75" s="1" customFormat="1" spans="19:22">
      <c r="S75" s="2" t="s">
        <v>25</v>
      </c>
      <c r="T75" s="4"/>
      <c r="U75" s="2"/>
      <c r="V75" s="14"/>
    </row>
    <row r="76" s="1" customFormat="1" spans="19:21">
      <c r="S76" s="2" t="s">
        <v>27</v>
      </c>
      <c r="T76" s="4"/>
      <c r="U76" s="2"/>
    </row>
    <row r="77" s="1" customFormat="1" spans="19:21">
      <c r="S77" s="2" t="s">
        <v>29</v>
      </c>
      <c r="T77" s="4"/>
      <c r="U77" s="2"/>
    </row>
    <row r="78" s="1" customFormat="1" spans="19:22">
      <c r="S78" s="2" t="s">
        <v>30</v>
      </c>
      <c r="T78" s="4"/>
      <c r="U78" s="2"/>
      <c r="V78" s="14"/>
    </row>
    <row r="79" s="1" customFormat="1" spans="19:21">
      <c r="S79" s="2" t="s">
        <v>32</v>
      </c>
      <c r="T79" s="4"/>
      <c r="U79" s="2"/>
    </row>
    <row r="80" s="1" customFormat="1" spans="19:22">
      <c r="S80" s="2" t="s">
        <v>40</v>
      </c>
      <c r="T80" s="4"/>
      <c r="U80" s="2"/>
      <c r="V80" s="14"/>
    </row>
    <row r="81" s="1" customFormat="1" spans="19:21">
      <c r="S81" s="2" t="s">
        <v>41</v>
      </c>
      <c r="T81" s="4"/>
      <c r="U81" s="2"/>
    </row>
    <row r="82" s="1" customFormat="1" spans="19:21">
      <c r="S82" s="2" t="s">
        <v>43</v>
      </c>
      <c r="T82" s="4"/>
      <c r="U82" s="2"/>
    </row>
    <row r="83" s="1" customFormat="1" spans="19:22">
      <c r="S83" s="2" t="s">
        <v>46</v>
      </c>
      <c r="T83" s="4"/>
      <c r="U83" s="2"/>
      <c r="V83" s="7"/>
    </row>
    <row r="84" s="1" customFormat="1" spans="19:21">
      <c r="S84" s="2" t="s">
        <v>48</v>
      </c>
      <c r="T84" s="4"/>
      <c r="U84" s="2"/>
    </row>
    <row r="85" s="1" customFormat="1" spans="19:21">
      <c r="S85" s="2" t="s">
        <v>51</v>
      </c>
      <c r="T85" s="4"/>
      <c r="U85" s="2"/>
    </row>
    <row r="86" s="1" customFormat="1" spans="19:21">
      <c r="S86" s="2" t="s">
        <v>53</v>
      </c>
      <c r="T86" s="4"/>
      <c r="U86" s="2"/>
    </row>
    <row r="87" s="1" customFormat="1" spans="19:21">
      <c r="S87" s="2" t="s">
        <v>54</v>
      </c>
      <c r="T87" s="4"/>
      <c r="U87" s="2"/>
    </row>
    <row r="88" s="1" customFormat="1" spans="19:21">
      <c r="S88" s="2" t="s">
        <v>55</v>
      </c>
      <c r="T88" s="4"/>
      <c r="U88" s="2"/>
    </row>
    <row r="89" s="1" customFormat="1" spans="19:21">
      <c r="S89" s="2" t="s">
        <v>58</v>
      </c>
      <c r="T89" s="4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jumlah ruas</vt:lpstr>
      <vt:lpstr>panjang batang</vt:lpstr>
      <vt:lpstr>diameter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</dc:creator>
  <cp:lastModifiedBy>axioo</cp:lastModifiedBy>
  <dcterms:created xsi:type="dcterms:W3CDTF">2025-05-20T05:50:00Z</dcterms:created>
  <dcterms:modified xsi:type="dcterms:W3CDTF">2025-05-27T15:33:45Z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B92A4E2298E04BD2AC20EDB68E091B24_11</vt:lpwstr>
  </property>
  <property fmtid="{D5CDD505-2E9C-101B-9397-08002B2CF9AE}" pid="3" name="KSOProductBuildVer">
    <vt:lpwstr>1033-12.2.0.21179</vt:lpwstr>
  </property>
</Properties>
</file>