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D:\BISMILLAHIRRAHMANIRRAHIM SIDANG SKRIPSI BULAN JUNI MUDAHKANLAH LANCARKANLAH AAMIIN\"/>
    </mc:Choice>
  </mc:AlternateContent>
  <xr:revisionPtr revIDLastSave="0" documentId="13_ncr:1_{D6A4BFFA-E6ED-42E9-8FBE-5A87C3588A8E}" xr6:coauthVersionLast="47" xr6:coauthVersionMax="47" xr10:uidLastSave="{00000000-0000-0000-0000-000000000000}"/>
  <bookViews>
    <workbookView xWindow="-110" yWindow="-110" windowWidth="19420" windowHeight="10300" activeTab="2" xr2:uid="{FF0FAC48-F0C1-489A-BC0E-545BCA50D66C}"/>
  </bookViews>
  <sheets>
    <sheet name="ROA" sheetId="1" r:id="rId1"/>
    <sheet name="DER" sheetId="2" r:id="rId2"/>
    <sheet name="SR-GRI4" sheetId="4" r:id="rId3"/>
    <sheet name="PROPER" sheetId="3" r:id="rId4"/>
    <sheet name="Sheet1" sheetId="5"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K146" i="4" l="1"/>
  <c r="GJ146" i="4"/>
  <c r="GI146" i="4"/>
  <c r="GH146" i="4"/>
  <c r="GG146" i="4"/>
  <c r="FW146" i="4"/>
  <c r="HK146" i="4"/>
  <c r="HL146" i="4"/>
  <c r="HM146" i="4"/>
  <c r="HN146" i="4"/>
  <c r="HO146" i="4"/>
  <c r="HP146" i="4"/>
  <c r="HQ146" i="4"/>
  <c r="HR146" i="4"/>
  <c r="HS146" i="4"/>
  <c r="HT146" i="4"/>
  <c r="HU146" i="4"/>
  <c r="HV146" i="4"/>
  <c r="HW146" i="4"/>
  <c r="HX146" i="4"/>
  <c r="HY146" i="4"/>
  <c r="HZ146" i="4"/>
  <c r="IA146" i="4"/>
  <c r="IB146" i="4"/>
  <c r="IC146" i="4"/>
  <c r="ID146" i="4"/>
  <c r="IE146" i="4"/>
  <c r="IF146" i="4"/>
  <c r="IG146" i="4"/>
  <c r="IH146" i="4"/>
  <c r="II146" i="4"/>
  <c r="IJ146" i="4"/>
  <c r="IK146" i="4"/>
  <c r="IL146" i="4"/>
  <c r="IM146" i="4"/>
  <c r="IN146" i="4"/>
  <c r="HF146" i="4"/>
  <c r="HG146" i="4"/>
  <c r="HH146" i="4"/>
  <c r="HI146" i="4"/>
  <c r="HJ146" i="4"/>
  <c r="GA146" i="4"/>
  <c r="FZ146" i="4"/>
  <c r="FY146" i="4"/>
  <c r="FX146" i="4"/>
  <c r="HE146" i="4"/>
  <c r="HD146" i="4"/>
  <c r="HC146" i="4"/>
  <c r="HB146" i="4"/>
  <c r="HA146" i="4"/>
  <c r="GZ146" i="4"/>
  <c r="GY146" i="4"/>
  <c r="GX146" i="4"/>
  <c r="GW146" i="4"/>
  <c r="GV146" i="4"/>
  <c r="GU146" i="4"/>
  <c r="GT146" i="4"/>
  <c r="GS146" i="4"/>
  <c r="GR146" i="4"/>
  <c r="GQ146" i="4"/>
  <c r="GP146" i="4"/>
  <c r="GO146" i="4"/>
  <c r="GN146" i="4"/>
  <c r="GM146" i="4"/>
  <c r="GL146" i="4"/>
  <c r="GF146" i="4"/>
  <c r="GE146" i="4"/>
  <c r="GD146" i="4"/>
  <c r="GC146" i="4"/>
  <c r="GB146" i="4"/>
  <c r="FV146" i="4"/>
  <c r="FU146" i="4"/>
  <c r="FT146" i="4"/>
  <c r="FS146" i="4"/>
  <c r="FR146" i="4"/>
  <c r="FQ146" i="4"/>
  <c r="FP146" i="4"/>
  <c r="FO146" i="4"/>
  <c r="FN146" i="4"/>
  <c r="FM146" i="4"/>
  <c r="FL146" i="4"/>
  <c r="FK146" i="4"/>
  <c r="FJ146" i="4"/>
  <c r="FI146" i="4"/>
  <c r="FH146" i="4"/>
  <c r="ES146" i="4"/>
  <c r="ET146" i="4"/>
  <c r="EU146" i="4"/>
  <c r="EV146" i="4"/>
  <c r="EW146" i="4"/>
  <c r="EX146" i="4"/>
  <c r="EY146" i="4"/>
  <c r="EZ146" i="4"/>
  <c r="FA146" i="4"/>
  <c r="FB146" i="4"/>
  <c r="FC146" i="4"/>
  <c r="FD146" i="4"/>
  <c r="FE146" i="4"/>
  <c r="FF146" i="4"/>
  <c r="FG146" i="4"/>
  <c r="EM146" i="4"/>
  <c r="EN146" i="4"/>
  <c r="EO146" i="4"/>
  <c r="EP146" i="4"/>
  <c r="EQ146" i="4"/>
  <c r="ER146" i="4"/>
  <c r="CP146" i="4"/>
  <c r="CQ146" i="4"/>
  <c r="CR146" i="4"/>
  <c r="CS146" i="4"/>
  <c r="CT146" i="4"/>
  <c r="CU146" i="4"/>
  <c r="CV146" i="4"/>
  <c r="CW146" i="4"/>
  <c r="CX146" i="4"/>
  <c r="CY146" i="4"/>
  <c r="CZ146" i="4"/>
  <c r="DA146" i="4"/>
  <c r="DB146" i="4"/>
  <c r="DC146" i="4"/>
  <c r="DD146" i="4"/>
  <c r="DE146" i="4"/>
  <c r="DF146" i="4"/>
  <c r="DG146" i="4"/>
  <c r="DH146" i="4"/>
  <c r="DI146" i="4"/>
  <c r="DJ146" i="4"/>
  <c r="DK146" i="4"/>
  <c r="DL146" i="4"/>
  <c r="DM146" i="4"/>
  <c r="DN146" i="4"/>
  <c r="DO146" i="4"/>
  <c r="DP146" i="4"/>
  <c r="DQ146" i="4"/>
  <c r="DR146" i="4"/>
  <c r="DS146" i="4"/>
  <c r="DT146" i="4"/>
  <c r="DU146" i="4"/>
  <c r="DV146" i="4"/>
  <c r="DW146" i="4"/>
  <c r="DX146" i="4"/>
  <c r="DY146" i="4"/>
  <c r="DZ146" i="4"/>
  <c r="EA146" i="4"/>
  <c r="EB146" i="4"/>
  <c r="EC146" i="4"/>
  <c r="ED146" i="4"/>
  <c r="EE146" i="4"/>
  <c r="EF146" i="4"/>
  <c r="EG146" i="4"/>
  <c r="EH146" i="4"/>
  <c r="EI146" i="4"/>
  <c r="EJ146" i="4"/>
  <c r="EK146" i="4"/>
  <c r="EL146" i="4"/>
  <c r="CO146" i="4"/>
  <c r="CN146" i="4"/>
  <c r="CM146" i="4"/>
  <c r="CL146" i="4"/>
  <c r="CK146" i="4"/>
  <c r="CJ146" i="4"/>
  <c r="CI146" i="4"/>
  <c r="CH146" i="4"/>
  <c r="CG146" i="4"/>
  <c r="CF146" i="4"/>
  <c r="CE146" i="4"/>
  <c r="CD146" i="4"/>
  <c r="CC146" i="4"/>
  <c r="CB146" i="4"/>
  <c r="CA146" i="4"/>
  <c r="BZ146" i="4"/>
  <c r="BY146" i="4"/>
  <c r="BX146" i="4"/>
  <c r="BW146" i="4"/>
  <c r="BV146" i="4"/>
  <c r="BU146" i="4"/>
  <c r="BT146" i="4"/>
  <c r="BS146" i="4"/>
  <c r="BR146" i="4"/>
  <c r="BQ146" i="4"/>
  <c r="BP146" i="4"/>
  <c r="BO146" i="4"/>
  <c r="BN146" i="4"/>
  <c r="BM146" i="4"/>
  <c r="BL146" i="4"/>
  <c r="BK146" i="4"/>
  <c r="BJ146" i="4"/>
  <c r="BI146" i="4"/>
  <c r="BH146" i="4"/>
  <c r="BG146" i="4"/>
  <c r="BF146" i="4"/>
  <c r="BE146" i="4"/>
  <c r="BD146" i="4"/>
  <c r="BC146" i="4"/>
  <c r="BB146" i="4"/>
  <c r="BA146" i="4"/>
  <c r="AZ146" i="4"/>
  <c r="AY146" i="4"/>
  <c r="AX146" i="4"/>
  <c r="AW146" i="4"/>
  <c r="AV146" i="4"/>
  <c r="AU146" i="4"/>
  <c r="AT146" i="4"/>
  <c r="AS146" i="4"/>
  <c r="AR146" i="4"/>
  <c r="AQ146" i="4"/>
  <c r="AP146" i="4"/>
  <c r="AO146" i="4"/>
  <c r="AN146" i="4"/>
  <c r="AM146" i="4"/>
  <c r="AL146" i="4"/>
  <c r="AK146" i="4"/>
  <c r="AJ146" i="4"/>
  <c r="AI146" i="4"/>
  <c r="AH146" i="4"/>
  <c r="AG146" i="4"/>
  <c r="AF146" i="4"/>
  <c r="AE146" i="4"/>
  <c r="AD146" i="4"/>
  <c r="AC146" i="4"/>
  <c r="AB146" i="4"/>
  <c r="AA146" i="4"/>
  <c r="Z146" i="4"/>
  <c r="Y146" i="4"/>
  <c r="X146" i="4"/>
  <c r="W146" i="4"/>
  <c r="V146" i="4"/>
  <c r="U146" i="4"/>
  <c r="T146" i="4"/>
  <c r="S146" i="4"/>
  <c r="R146" i="4"/>
  <c r="Q146" i="4"/>
  <c r="P146" i="4"/>
  <c r="O146" i="4"/>
  <c r="N146" i="4"/>
  <c r="M146" i="4"/>
  <c r="L146" i="4"/>
  <c r="K146" i="4"/>
  <c r="J146" i="4"/>
  <c r="I146" i="4"/>
  <c r="H146" i="4"/>
  <c r="G146" i="4"/>
  <c r="F146" i="4"/>
  <c r="E146" i="4"/>
  <c r="D146" i="4"/>
  <c r="I246" i="2"/>
  <c r="H246" i="2"/>
  <c r="F246" i="2"/>
  <c r="I245" i="2"/>
  <c r="H245" i="2"/>
  <c r="F245" i="2"/>
  <c r="I244" i="2"/>
  <c r="H244" i="2"/>
  <c r="F244" i="2"/>
  <c r="I243" i="2"/>
  <c r="H243" i="2"/>
  <c r="F243" i="2"/>
  <c r="I242" i="2"/>
  <c r="H242" i="2"/>
  <c r="F242" i="2"/>
  <c r="I241" i="2"/>
  <c r="H241" i="2"/>
  <c r="F241" i="2"/>
  <c r="I240" i="2"/>
  <c r="H240" i="2"/>
  <c r="F240" i="2"/>
  <c r="I239" i="2"/>
  <c r="H239" i="2"/>
  <c r="F239" i="2"/>
  <c r="I238" i="2"/>
  <c r="H238" i="2"/>
  <c r="F238" i="2"/>
  <c r="I237" i="2"/>
  <c r="H237" i="2"/>
  <c r="F237" i="2"/>
  <c r="I236" i="2"/>
  <c r="H236" i="2"/>
  <c r="F236" i="2"/>
  <c r="I235" i="2"/>
  <c r="H235" i="2"/>
  <c r="F235" i="2"/>
  <c r="I234" i="2"/>
  <c r="H234" i="2"/>
  <c r="F234" i="2"/>
  <c r="I233" i="2"/>
  <c r="H233" i="2"/>
  <c r="F233" i="2"/>
  <c r="I232" i="2"/>
  <c r="H232" i="2"/>
  <c r="F232" i="2"/>
  <c r="I231" i="2"/>
  <c r="H231" i="2"/>
  <c r="F231" i="2"/>
  <c r="I230" i="2"/>
  <c r="H230" i="2"/>
  <c r="F230" i="2"/>
  <c r="I229" i="2"/>
  <c r="H229" i="2"/>
  <c r="F229" i="2"/>
  <c r="I228" i="2"/>
  <c r="H228" i="2"/>
  <c r="F228" i="2"/>
  <c r="I227" i="2"/>
  <c r="H227" i="2"/>
  <c r="F227" i="2"/>
  <c r="F226" i="2"/>
  <c r="F225" i="2"/>
  <c r="F224" i="2"/>
  <c r="F223" i="2"/>
  <c r="F222" i="2"/>
  <c r="F221" i="2"/>
  <c r="F220" i="2"/>
  <c r="F219" i="2"/>
  <c r="F218" i="2"/>
  <c r="F217" i="2"/>
  <c r="I216" i="2"/>
  <c r="H216" i="2"/>
  <c r="F216" i="2"/>
  <c r="I215" i="2"/>
  <c r="H215" i="2"/>
  <c r="F215" i="2"/>
  <c r="I214" i="2"/>
  <c r="H214" i="2"/>
  <c r="F214" i="2"/>
  <c r="I213" i="2"/>
  <c r="H213" i="2"/>
  <c r="F213" i="2"/>
  <c r="I212" i="2"/>
  <c r="H212" i="2"/>
  <c r="F212" i="2"/>
  <c r="I211" i="2"/>
  <c r="H211" i="2"/>
  <c r="F211" i="2"/>
  <c r="I210" i="2"/>
  <c r="H210" i="2"/>
  <c r="F210" i="2"/>
  <c r="I209" i="2"/>
  <c r="H209" i="2"/>
  <c r="F209" i="2"/>
  <c r="I208" i="2"/>
  <c r="H208" i="2"/>
  <c r="F208" i="2"/>
  <c r="I207" i="2"/>
  <c r="H207" i="2"/>
  <c r="F207" i="2"/>
  <c r="F206" i="2"/>
  <c r="F205" i="2"/>
  <c r="F204" i="2"/>
  <c r="F203" i="2"/>
  <c r="F202" i="2"/>
  <c r="I201" i="2"/>
  <c r="H201" i="2"/>
  <c r="F201" i="2"/>
  <c r="I200" i="2"/>
  <c r="H200" i="2"/>
  <c r="F200" i="2"/>
  <c r="I199" i="2"/>
  <c r="H199" i="2"/>
  <c r="F199" i="2"/>
  <c r="I198" i="2"/>
  <c r="H198" i="2"/>
  <c r="F198" i="2"/>
  <c r="I197" i="2"/>
  <c r="H197" i="2"/>
  <c r="F197" i="2"/>
  <c r="I196" i="2"/>
  <c r="H196" i="2"/>
  <c r="F196" i="2"/>
  <c r="I195" i="2"/>
  <c r="H195" i="2"/>
  <c r="F195" i="2"/>
  <c r="I194" i="2"/>
  <c r="H194" i="2"/>
  <c r="F194" i="2"/>
  <c r="I193" i="2"/>
  <c r="H193" i="2"/>
  <c r="F193" i="2"/>
  <c r="I192" i="2"/>
  <c r="H192" i="2"/>
  <c r="F192" i="2"/>
  <c r="I191" i="2"/>
  <c r="H191" i="2"/>
  <c r="F191" i="2"/>
  <c r="I190" i="2"/>
  <c r="H190" i="2"/>
  <c r="F190" i="2"/>
  <c r="I189" i="2"/>
  <c r="H189" i="2"/>
  <c r="F189" i="2"/>
  <c r="I188" i="2"/>
  <c r="H188" i="2"/>
  <c r="F188" i="2"/>
  <c r="I187" i="2"/>
  <c r="H187" i="2"/>
  <c r="F187" i="2"/>
  <c r="I186" i="2"/>
  <c r="H186" i="2"/>
  <c r="F186" i="2"/>
  <c r="I185" i="2"/>
  <c r="H185" i="2"/>
  <c r="F185" i="2"/>
  <c r="I184" i="2"/>
  <c r="H184" i="2"/>
  <c r="F184" i="2"/>
  <c r="I183" i="2"/>
  <c r="H183" i="2"/>
  <c r="F183" i="2"/>
  <c r="I182" i="2"/>
  <c r="H182" i="2"/>
  <c r="F182" i="2"/>
  <c r="I181" i="2"/>
  <c r="H181" i="2"/>
  <c r="F181" i="2"/>
  <c r="I180" i="2"/>
  <c r="H180" i="2"/>
  <c r="F180" i="2"/>
  <c r="I179" i="2"/>
  <c r="H179" i="2"/>
  <c r="F179" i="2"/>
  <c r="I178" i="2"/>
  <c r="H178" i="2"/>
  <c r="F178" i="2"/>
  <c r="I177" i="2"/>
  <c r="H177" i="2"/>
  <c r="F177" i="2"/>
  <c r="F176" i="2"/>
  <c r="F175" i="2"/>
  <c r="F174" i="2"/>
  <c r="F173" i="2"/>
  <c r="F172" i="2"/>
  <c r="I171" i="2"/>
  <c r="H171" i="2"/>
  <c r="F171" i="2"/>
  <c r="I170" i="2"/>
  <c r="H170" i="2"/>
  <c r="F170" i="2"/>
  <c r="I169" i="2"/>
  <c r="H169" i="2"/>
  <c r="F169" i="2"/>
  <c r="I168" i="2"/>
  <c r="H168" i="2"/>
  <c r="F168" i="2"/>
  <c r="I167" i="2"/>
  <c r="H167" i="2"/>
  <c r="F167" i="2"/>
  <c r="I166" i="2"/>
  <c r="H166" i="2"/>
  <c r="F166" i="2"/>
  <c r="I165" i="2"/>
  <c r="H165" i="2"/>
  <c r="F165" i="2"/>
  <c r="I164" i="2"/>
  <c r="H164" i="2"/>
  <c r="F164" i="2"/>
  <c r="I163" i="2"/>
  <c r="H163" i="2"/>
  <c r="F163" i="2"/>
  <c r="I162" i="2"/>
  <c r="H162" i="2"/>
  <c r="F162" i="2"/>
  <c r="I161" i="2"/>
  <c r="H161" i="2"/>
  <c r="F161" i="2"/>
  <c r="I160" i="2"/>
  <c r="H160" i="2"/>
  <c r="F160" i="2"/>
  <c r="I159" i="2"/>
  <c r="H159" i="2"/>
  <c r="F159" i="2"/>
  <c r="I158" i="2"/>
  <c r="H158" i="2"/>
  <c r="F158" i="2"/>
  <c r="I157" i="2"/>
  <c r="H157" i="2"/>
  <c r="F157" i="2"/>
  <c r="F156" i="2"/>
  <c r="F155" i="2"/>
  <c r="F154" i="2"/>
  <c r="F153" i="2"/>
  <c r="F152" i="2"/>
  <c r="I151" i="2"/>
  <c r="H151" i="2"/>
  <c r="F151" i="2"/>
  <c r="I150" i="2"/>
  <c r="H150" i="2"/>
  <c r="F150" i="2"/>
  <c r="I149" i="2"/>
  <c r="H149" i="2"/>
  <c r="F149" i="2"/>
  <c r="I148" i="2"/>
  <c r="H148" i="2"/>
  <c r="F148" i="2"/>
  <c r="I147" i="2"/>
  <c r="H147" i="2"/>
  <c r="F147" i="2"/>
  <c r="F146" i="2"/>
  <c r="F145" i="2"/>
  <c r="F144" i="2"/>
  <c r="F143" i="2"/>
  <c r="F142" i="2"/>
  <c r="I141" i="2"/>
  <c r="H141" i="2"/>
  <c r="F141" i="2"/>
  <c r="I140" i="2"/>
  <c r="H140" i="2"/>
  <c r="F140" i="2"/>
  <c r="I139" i="2"/>
  <c r="H139" i="2"/>
  <c r="F139" i="2"/>
  <c r="I138" i="2"/>
  <c r="H138" i="2"/>
  <c r="F138" i="2"/>
  <c r="I137" i="2"/>
  <c r="H137" i="2"/>
  <c r="F137" i="2"/>
  <c r="F136" i="2"/>
  <c r="F135" i="2"/>
  <c r="F134" i="2"/>
  <c r="F133" i="2"/>
  <c r="F132" i="2"/>
  <c r="F131" i="2"/>
  <c r="F130" i="2"/>
  <c r="F129" i="2"/>
  <c r="I128" i="2"/>
  <c r="H128" i="2"/>
  <c r="F128" i="2"/>
  <c r="I127" i="2"/>
  <c r="H127" i="2"/>
  <c r="F127" i="2"/>
  <c r="I126" i="2"/>
  <c r="H126" i="2"/>
  <c r="F126" i="2"/>
  <c r="I125" i="2"/>
  <c r="H125" i="2"/>
  <c r="F125" i="2"/>
  <c r="I124" i="2"/>
  <c r="H124" i="2"/>
  <c r="F124" i="2"/>
  <c r="I123" i="2"/>
  <c r="H123" i="2"/>
  <c r="F123" i="2"/>
  <c r="I122" i="2"/>
  <c r="H122" i="2"/>
  <c r="F122" i="2"/>
  <c r="F121" i="2"/>
  <c r="F120" i="2"/>
  <c r="F119" i="2"/>
  <c r="F118" i="2"/>
  <c r="F117" i="2"/>
  <c r="F116" i="2"/>
  <c r="F115" i="2"/>
  <c r="F114" i="2"/>
  <c r="F113" i="2"/>
  <c r="F112" i="2"/>
  <c r="F111" i="2"/>
  <c r="F110" i="2"/>
  <c r="F109" i="2"/>
  <c r="F108" i="2"/>
  <c r="F107" i="2"/>
  <c r="F106" i="2"/>
  <c r="F105" i="2"/>
  <c r="F104" i="2"/>
  <c r="F103" i="2"/>
  <c r="F102" i="2"/>
  <c r="F101" i="2"/>
  <c r="F100" i="2"/>
  <c r="F99" i="2"/>
  <c r="F98" i="2"/>
  <c r="F97" i="2"/>
  <c r="F96" i="2"/>
  <c r="F95" i="2"/>
  <c r="F94" i="2"/>
  <c r="F93" i="2"/>
  <c r="F92" i="2"/>
  <c r="F91" i="2"/>
  <c r="F90" i="2"/>
  <c r="F89" i="2"/>
  <c r="F88" i="2"/>
  <c r="F87" i="2"/>
  <c r="F86" i="2"/>
  <c r="F85" i="2"/>
  <c r="F84" i="2"/>
  <c r="F83" i="2"/>
  <c r="F82" i="2"/>
  <c r="I81" i="2"/>
  <c r="H81" i="2"/>
  <c r="F81" i="2"/>
  <c r="I80" i="2"/>
  <c r="H80" i="2"/>
  <c r="F80" i="2"/>
  <c r="I79" i="2"/>
  <c r="H79" i="2"/>
  <c r="F79" i="2"/>
  <c r="I78" i="2"/>
  <c r="H78" i="2"/>
  <c r="F78" i="2"/>
  <c r="I77" i="2"/>
  <c r="H77" i="2"/>
  <c r="F77" i="2"/>
  <c r="I76" i="2"/>
  <c r="H76" i="2"/>
  <c r="F76" i="2"/>
  <c r="I75" i="2"/>
  <c r="H75" i="2"/>
  <c r="F75" i="2"/>
  <c r="I74" i="2"/>
  <c r="H74" i="2"/>
  <c r="F74" i="2"/>
  <c r="I73" i="2"/>
  <c r="H73" i="2"/>
  <c r="F73" i="2"/>
  <c r="I72" i="2"/>
  <c r="H72" i="2"/>
  <c r="F72" i="2"/>
  <c r="F71" i="2"/>
  <c r="F70" i="2"/>
  <c r="F69" i="2"/>
  <c r="F68" i="2"/>
  <c r="F67" i="2"/>
  <c r="F66" i="2"/>
  <c r="I65" i="2"/>
  <c r="H65" i="2"/>
  <c r="F65" i="2"/>
  <c r="I64" i="2"/>
  <c r="H64" i="2"/>
  <c r="F64" i="2"/>
  <c r="I63" i="2"/>
  <c r="H63" i="2"/>
  <c r="F63" i="2"/>
  <c r="I62" i="2"/>
  <c r="H62" i="2"/>
  <c r="F62" i="2"/>
  <c r="I61" i="2"/>
  <c r="H61" i="2"/>
  <c r="F61" i="2"/>
  <c r="I60" i="2"/>
  <c r="H60" i="2"/>
  <c r="F60" i="2"/>
  <c r="I59" i="2"/>
  <c r="H59" i="2"/>
  <c r="F59" i="2"/>
  <c r="I58" i="2"/>
  <c r="H58" i="2"/>
  <c r="F58" i="2"/>
  <c r="I57" i="2"/>
  <c r="H57" i="2"/>
  <c r="F57" i="2"/>
  <c r="I56" i="2"/>
  <c r="H56" i="2"/>
  <c r="F56" i="2"/>
  <c r="I55" i="2"/>
  <c r="H55" i="2"/>
  <c r="F55" i="2"/>
  <c r="I54" i="2"/>
  <c r="H54" i="2"/>
  <c r="F54" i="2"/>
  <c r="I53" i="2"/>
  <c r="H53" i="2"/>
  <c r="F53" i="2"/>
  <c r="I52" i="2"/>
  <c r="H52" i="2"/>
  <c r="F52" i="2"/>
  <c r="I51" i="2"/>
  <c r="H51" i="2"/>
  <c r="F51" i="2"/>
  <c r="I50" i="2"/>
  <c r="H50" i="2"/>
  <c r="F50" i="2"/>
  <c r="I49" i="2"/>
  <c r="H49" i="2"/>
  <c r="F49" i="2"/>
  <c r="I48" i="2"/>
  <c r="H48" i="2"/>
  <c r="F48" i="2"/>
  <c r="I47" i="2"/>
  <c r="H47" i="2"/>
  <c r="F47" i="2"/>
  <c r="I46" i="2"/>
  <c r="H46" i="2"/>
  <c r="F46" i="2"/>
  <c r="I45" i="2"/>
  <c r="H45" i="2"/>
  <c r="F45" i="2"/>
  <c r="I44" i="2"/>
  <c r="H44" i="2"/>
  <c r="F44" i="2"/>
  <c r="I43" i="2"/>
  <c r="H43" i="2"/>
  <c r="F43" i="2"/>
  <c r="I42" i="2"/>
  <c r="H42" i="2"/>
  <c r="F42" i="2"/>
  <c r="F41" i="2"/>
  <c r="F40" i="2"/>
  <c r="F39" i="2"/>
  <c r="F38" i="2"/>
  <c r="F37" i="2"/>
  <c r="F36" i="2"/>
  <c r="F35" i="2"/>
  <c r="F34" i="2"/>
  <c r="F33" i="2"/>
  <c r="H32" i="2"/>
  <c r="F32" i="2"/>
  <c r="I31" i="2"/>
  <c r="H31" i="2"/>
  <c r="F31" i="2"/>
  <c r="I30" i="2"/>
  <c r="H30" i="2"/>
  <c r="F30" i="2"/>
  <c r="I29" i="2"/>
  <c r="H29" i="2"/>
  <c r="F29" i="2"/>
  <c r="I28" i="2"/>
  <c r="H28" i="2"/>
  <c r="F28" i="2"/>
  <c r="I27" i="2"/>
  <c r="H27" i="2"/>
  <c r="F27" i="2"/>
  <c r="I26" i="2"/>
  <c r="H26" i="2"/>
  <c r="F26" i="2"/>
  <c r="I25" i="2"/>
  <c r="H25" i="2"/>
  <c r="F25" i="2"/>
  <c r="I24" i="2"/>
  <c r="H24" i="2"/>
  <c r="F24" i="2"/>
  <c r="I23" i="2"/>
  <c r="H23" i="2"/>
  <c r="F23" i="2"/>
  <c r="I22" i="2"/>
  <c r="H22" i="2"/>
  <c r="F22" i="2"/>
  <c r="I21" i="2"/>
  <c r="H21" i="2"/>
  <c r="F21" i="2"/>
  <c r="I20" i="2"/>
  <c r="H20" i="2"/>
  <c r="F20" i="2"/>
  <c r="I19" i="2"/>
  <c r="H19" i="2"/>
  <c r="F19" i="2"/>
  <c r="I18" i="2"/>
  <c r="H18" i="2"/>
  <c r="F18" i="2"/>
  <c r="I17" i="2"/>
  <c r="H17" i="2"/>
  <c r="F17" i="2"/>
  <c r="I16" i="2"/>
  <c r="H16" i="2"/>
  <c r="F16" i="2"/>
  <c r="I15" i="2"/>
  <c r="H15" i="2"/>
  <c r="F15" i="2"/>
  <c r="I14" i="2"/>
  <c r="H14" i="2"/>
  <c r="F14" i="2"/>
  <c r="I13" i="2"/>
  <c r="H13" i="2"/>
  <c r="F13" i="2"/>
  <c r="I12" i="2"/>
  <c r="H12" i="2"/>
  <c r="F12" i="2"/>
  <c r="I11" i="2"/>
  <c r="H11" i="2"/>
  <c r="F11" i="2"/>
  <c r="I10" i="2"/>
  <c r="H10" i="2"/>
  <c r="F10" i="2"/>
  <c r="I9" i="2"/>
  <c r="H9" i="2"/>
  <c r="F9" i="2"/>
  <c r="I8" i="2"/>
  <c r="H8" i="2"/>
  <c r="F8" i="2"/>
  <c r="I7" i="2"/>
  <c r="H7" i="2"/>
  <c r="F7" i="2"/>
  <c r="I6" i="2"/>
  <c r="H6" i="2"/>
  <c r="F6" i="2"/>
  <c r="I5" i="2"/>
  <c r="H5" i="2"/>
  <c r="F5" i="2"/>
  <c r="I4" i="2"/>
  <c r="H4" i="2"/>
  <c r="F4" i="2"/>
  <c r="I3" i="2"/>
  <c r="H3" i="2"/>
  <c r="F3" i="2"/>
  <c r="I2" i="2"/>
  <c r="H2" i="2"/>
  <c r="F2" i="2"/>
  <c r="H65" i="1"/>
  <c r="H62" i="1"/>
  <c r="H66" i="1"/>
  <c r="H2" i="1"/>
  <c r="I246" i="1"/>
  <c r="H246" i="1"/>
  <c r="F246" i="1"/>
  <c r="I245" i="1"/>
  <c r="H245" i="1"/>
  <c r="F245" i="1"/>
  <c r="I244" i="1"/>
  <c r="H244" i="1"/>
  <c r="F244" i="1"/>
  <c r="I243" i="1"/>
  <c r="H243" i="1"/>
  <c r="F243" i="1"/>
  <c r="I242" i="1"/>
  <c r="H242" i="1"/>
  <c r="F242" i="1"/>
  <c r="I241" i="1"/>
  <c r="H241" i="1"/>
  <c r="F241" i="1"/>
  <c r="I240" i="1"/>
  <c r="H240" i="1"/>
  <c r="F240" i="1"/>
  <c r="I239" i="1"/>
  <c r="H239" i="1"/>
  <c r="F239" i="1"/>
  <c r="I238" i="1"/>
  <c r="H238" i="1"/>
  <c r="F238" i="1"/>
  <c r="I237" i="1"/>
  <c r="H237" i="1"/>
  <c r="F237" i="1"/>
  <c r="I236" i="1"/>
  <c r="H236" i="1"/>
  <c r="F236" i="1"/>
  <c r="I235" i="1"/>
  <c r="H235" i="1"/>
  <c r="F235" i="1"/>
  <c r="I234" i="1"/>
  <c r="H234" i="1"/>
  <c r="F234" i="1"/>
  <c r="I233" i="1"/>
  <c r="H233" i="1"/>
  <c r="F233" i="1"/>
  <c r="I232" i="1"/>
  <c r="H232" i="1"/>
  <c r="F232" i="1"/>
  <c r="I231" i="1"/>
  <c r="H231" i="1"/>
  <c r="F231" i="1"/>
  <c r="I230" i="1"/>
  <c r="H230" i="1"/>
  <c r="F230" i="1"/>
  <c r="I229" i="1"/>
  <c r="H229" i="1"/>
  <c r="F229" i="1"/>
  <c r="I228" i="1"/>
  <c r="H228" i="1"/>
  <c r="F228" i="1"/>
  <c r="I227" i="1"/>
  <c r="H227" i="1"/>
  <c r="F227" i="1"/>
  <c r="I226" i="1"/>
  <c r="H226" i="1"/>
  <c r="F226" i="1"/>
  <c r="I225" i="1"/>
  <c r="H225" i="1"/>
  <c r="F225" i="1"/>
  <c r="I224" i="1"/>
  <c r="H224" i="1"/>
  <c r="F224" i="1"/>
  <c r="I223" i="1"/>
  <c r="H223" i="1"/>
  <c r="F223" i="1"/>
  <c r="I222" i="1"/>
  <c r="H222" i="1"/>
  <c r="F222" i="1"/>
  <c r="F221" i="1"/>
  <c r="F220" i="1"/>
  <c r="F219" i="1"/>
  <c r="F218" i="1"/>
  <c r="F217" i="1"/>
  <c r="I216" i="1"/>
  <c r="H216" i="1"/>
  <c r="F216" i="1"/>
  <c r="I215" i="1"/>
  <c r="H215" i="1"/>
  <c r="F215" i="1"/>
  <c r="I214" i="1"/>
  <c r="H214" i="1"/>
  <c r="F214" i="1"/>
  <c r="I213" i="1"/>
  <c r="H213" i="1"/>
  <c r="F213" i="1"/>
  <c r="I212" i="1"/>
  <c r="H212" i="1"/>
  <c r="F212" i="1"/>
  <c r="F211" i="1"/>
  <c r="F210" i="1"/>
  <c r="F209" i="1"/>
  <c r="F208" i="1"/>
  <c r="F207" i="1"/>
  <c r="F206" i="1"/>
  <c r="F205" i="1"/>
  <c r="F204" i="1"/>
  <c r="F203" i="1"/>
  <c r="F202" i="1"/>
  <c r="I201" i="1"/>
  <c r="H201" i="1"/>
  <c r="F201" i="1"/>
  <c r="I200" i="1"/>
  <c r="H200" i="1"/>
  <c r="F200" i="1"/>
  <c r="I199" i="1"/>
  <c r="H199" i="1"/>
  <c r="F199" i="1"/>
  <c r="I198" i="1"/>
  <c r="H198" i="1"/>
  <c r="F198" i="1"/>
  <c r="I197" i="1"/>
  <c r="H197" i="1"/>
  <c r="F197" i="1"/>
  <c r="I196" i="1"/>
  <c r="H196" i="1"/>
  <c r="F196" i="1"/>
  <c r="I195" i="1"/>
  <c r="H195" i="1"/>
  <c r="F195" i="1"/>
  <c r="I194" i="1"/>
  <c r="H194" i="1"/>
  <c r="F194" i="1"/>
  <c r="I193" i="1"/>
  <c r="H193" i="1"/>
  <c r="F193" i="1"/>
  <c r="I192" i="1"/>
  <c r="H192" i="1"/>
  <c r="F192" i="1"/>
  <c r="I191" i="1"/>
  <c r="H191" i="1"/>
  <c r="F191" i="1"/>
  <c r="I190" i="1"/>
  <c r="H190" i="1"/>
  <c r="F190" i="1"/>
  <c r="I189" i="1"/>
  <c r="H189" i="1"/>
  <c r="F189" i="1"/>
  <c r="I188" i="1"/>
  <c r="H188" i="1"/>
  <c r="F188" i="1"/>
  <c r="I187" i="1"/>
  <c r="H187" i="1"/>
  <c r="F187" i="1"/>
  <c r="I186" i="1"/>
  <c r="H186" i="1"/>
  <c r="F186" i="1"/>
  <c r="I185" i="1"/>
  <c r="H185" i="1"/>
  <c r="F185" i="1"/>
  <c r="I184" i="1"/>
  <c r="H184" i="1"/>
  <c r="F184" i="1"/>
  <c r="I183" i="1"/>
  <c r="H183" i="1"/>
  <c r="F183" i="1"/>
  <c r="I182" i="1"/>
  <c r="H182" i="1"/>
  <c r="F182" i="1"/>
  <c r="I181" i="1"/>
  <c r="H181" i="1"/>
  <c r="F181" i="1"/>
  <c r="I180" i="1"/>
  <c r="H180" i="1"/>
  <c r="F180" i="1"/>
  <c r="I179" i="1"/>
  <c r="H179" i="1"/>
  <c r="F179" i="1"/>
  <c r="I178" i="1"/>
  <c r="H178" i="1"/>
  <c r="F178" i="1"/>
  <c r="I177" i="1"/>
  <c r="H177" i="1"/>
  <c r="F177" i="1"/>
  <c r="I176" i="1"/>
  <c r="H176" i="1"/>
  <c r="F176" i="1"/>
  <c r="I175" i="1"/>
  <c r="H175" i="1"/>
  <c r="F175" i="1"/>
  <c r="I174" i="1"/>
  <c r="H174" i="1"/>
  <c r="F174" i="1"/>
  <c r="I173" i="1"/>
  <c r="H173" i="1"/>
  <c r="F173" i="1"/>
  <c r="I172" i="1"/>
  <c r="H172" i="1"/>
  <c r="F172" i="1"/>
  <c r="I171" i="1"/>
  <c r="H171" i="1"/>
  <c r="F171" i="1"/>
  <c r="I170" i="1"/>
  <c r="H170" i="1"/>
  <c r="F170" i="1"/>
  <c r="I169" i="1"/>
  <c r="H169" i="1"/>
  <c r="F169" i="1"/>
  <c r="I168" i="1"/>
  <c r="H168" i="1"/>
  <c r="F168" i="1"/>
  <c r="I167" i="1"/>
  <c r="H167" i="1"/>
  <c r="F167" i="1"/>
  <c r="I166" i="1"/>
  <c r="H166" i="1"/>
  <c r="F166" i="1"/>
  <c r="I165" i="1"/>
  <c r="H165" i="1"/>
  <c r="F165" i="1"/>
  <c r="I164" i="1"/>
  <c r="H164" i="1"/>
  <c r="F164" i="1"/>
  <c r="I163" i="1"/>
  <c r="H163" i="1"/>
  <c r="F163" i="1"/>
  <c r="I162" i="1"/>
  <c r="H162" i="1"/>
  <c r="F162" i="1"/>
  <c r="I161" i="1"/>
  <c r="H161" i="1"/>
  <c r="F161" i="1"/>
  <c r="I160" i="1"/>
  <c r="H160" i="1"/>
  <c r="F160" i="1"/>
  <c r="I159" i="1"/>
  <c r="H159" i="1"/>
  <c r="F159" i="1"/>
  <c r="I158" i="1"/>
  <c r="H158" i="1"/>
  <c r="F158" i="1"/>
  <c r="I157" i="1"/>
  <c r="H157" i="1"/>
  <c r="F157" i="1"/>
  <c r="F156" i="1"/>
  <c r="F155" i="1"/>
  <c r="F154" i="1"/>
  <c r="F153" i="1"/>
  <c r="F152" i="1"/>
  <c r="I151" i="1"/>
  <c r="H151" i="1"/>
  <c r="F151" i="1"/>
  <c r="I150" i="1"/>
  <c r="H150" i="1"/>
  <c r="F150" i="1"/>
  <c r="I149" i="1"/>
  <c r="H149" i="1"/>
  <c r="F149" i="1"/>
  <c r="I148" i="1"/>
  <c r="H148" i="1"/>
  <c r="F148" i="1"/>
  <c r="I147" i="1"/>
  <c r="H147" i="1"/>
  <c r="F147" i="1"/>
  <c r="F146" i="1"/>
  <c r="F145" i="1"/>
  <c r="F144" i="1"/>
  <c r="F143" i="1"/>
  <c r="F142" i="1"/>
  <c r="I141" i="1"/>
  <c r="H141" i="1"/>
  <c r="F141" i="1"/>
  <c r="I140" i="1"/>
  <c r="H140" i="1"/>
  <c r="F140" i="1"/>
  <c r="I139" i="1"/>
  <c r="H139" i="1"/>
  <c r="F139" i="1"/>
  <c r="I138" i="1"/>
  <c r="H138" i="1"/>
  <c r="F138" i="1"/>
  <c r="I137" i="1"/>
  <c r="H137" i="1"/>
  <c r="F137" i="1"/>
  <c r="F136" i="1"/>
  <c r="F135" i="1"/>
  <c r="F134" i="1"/>
  <c r="F133" i="1"/>
  <c r="F132" i="1"/>
  <c r="F131" i="1"/>
  <c r="F130" i="1"/>
  <c r="F129" i="1"/>
  <c r="F128" i="1"/>
  <c r="F127" i="1"/>
  <c r="I126" i="1"/>
  <c r="H126" i="1"/>
  <c r="F126" i="1"/>
  <c r="I125" i="1"/>
  <c r="H125" i="1"/>
  <c r="F125" i="1"/>
  <c r="I124" i="1"/>
  <c r="H124" i="1"/>
  <c r="F124" i="1"/>
  <c r="I123" i="1"/>
  <c r="H123" i="1"/>
  <c r="F123" i="1"/>
  <c r="I122" i="1"/>
  <c r="H122" i="1"/>
  <c r="F122" i="1"/>
  <c r="F121" i="1"/>
  <c r="F120" i="1"/>
  <c r="F119" i="1"/>
  <c r="F118" i="1"/>
  <c r="F117" i="1"/>
  <c r="F116" i="1"/>
  <c r="F115" i="1"/>
  <c r="F114" i="1"/>
  <c r="F113" i="1"/>
  <c r="F112" i="1"/>
  <c r="F111" i="1"/>
  <c r="F110" i="1"/>
  <c r="F109" i="1"/>
  <c r="F108" i="1"/>
  <c r="F107" i="1"/>
  <c r="I106" i="1"/>
  <c r="H106" i="1"/>
  <c r="F106" i="1"/>
  <c r="I105" i="1"/>
  <c r="H105" i="1"/>
  <c r="F105" i="1"/>
  <c r="I104" i="1"/>
  <c r="H104" i="1"/>
  <c r="F104" i="1"/>
  <c r="I103" i="1"/>
  <c r="H103" i="1"/>
  <c r="F103" i="1"/>
  <c r="I102" i="1"/>
  <c r="H102" i="1"/>
  <c r="F102" i="1"/>
  <c r="F101" i="1"/>
  <c r="F100" i="1"/>
  <c r="F99" i="1"/>
  <c r="F98" i="1"/>
  <c r="F97" i="1"/>
  <c r="I96" i="1"/>
  <c r="H96" i="1"/>
  <c r="F96" i="1"/>
  <c r="I95" i="1"/>
  <c r="H95" i="1"/>
  <c r="F95" i="1"/>
  <c r="I94" i="1"/>
  <c r="H94" i="1"/>
  <c r="F94" i="1"/>
  <c r="I93" i="1"/>
  <c r="H93" i="1"/>
  <c r="F93" i="1"/>
  <c r="I92" i="1"/>
  <c r="H92" i="1"/>
  <c r="F92" i="1"/>
  <c r="I91" i="1"/>
  <c r="H91" i="1"/>
  <c r="F91" i="1"/>
  <c r="I90" i="1"/>
  <c r="H90" i="1"/>
  <c r="F90" i="1"/>
  <c r="I89" i="1"/>
  <c r="H89" i="1"/>
  <c r="F89" i="1"/>
  <c r="I88" i="1"/>
  <c r="H88" i="1"/>
  <c r="F88" i="1"/>
  <c r="I87" i="1"/>
  <c r="H87" i="1"/>
  <c r="F87" i="1"/>
  <c r="I86" i="1"/>
  <c r="H86" i="1"/>
  <c r="F86" i="1"/>
  <c r="I85" i="1"/>
  <c r="H85" i="1"/>
  <c r="F85" i="1"/>
  <c r="I84" i="1"/>
  <c r="H84" i="1"/>
  <c r="F84" i="1"/>
  <c r="I83" i="1"/>
  <c r="H83" i="1"/>
  <c r="F83" i="1"/>
  <c r="I82" i="1"/>
  <c r="H82" i="1"/>
  <c r="F82" i="1"/>
  <c r="I81" i="1"/>
  <c r="H81" i="1"/>
  <c r="F81" i="1"/>
  <c r="I80" i="1"/>
  <c r="H80" i="1"/>
  <c r="F80" i="1"/>
  <c r="I79" i="1"/>
  <c r="H79" i="1"/>
  <c r="F79" i="1"/>
  <c r="I78" i="1"/>
  <c r="H78" i="1"/>
  <c r="F78" i="1"/>
  <c r="I77" i="1"/>
  <c r="H77" i="1"/>
  <c r="F77" i="1"/>
  <c r="I76" i="1"/>
  <c r="H76" i="1"/>
  <c r="F76" i="1"/>
  <c r="I75" i="1"/>
  <c r="H75" i="1"/>
  <c r="F75" i="1"/>
  <c r="I74" i="1"/>
  <c r="H74" i="1"/>
  <c r="F74" i="1"/>
  <c r="I73" i="1"/>
  <c r="H73" i="1"/>
  <c r="F73" i="1"/>
  <c r="I72" i="1"/>
  <c r="H72" i="1"/>
  <c r="F72" i="1"/>
  <c r="F71" i="1"/>
  <c r="F70" i="1"/>
  <c r="F69" i="1"/>
  <c r="F68" i="1"/>
  <c r="F67" i="1"/>
  <c r="I66" i="1"/>
  <c r="F66" i="1"/>
  <c r="I65" i="1"/>
  <c r="F65" i="1"/>
  <c r="I64" i="1"/>
  <c r="H64" i="1"/>
  <c r="F64" i="1"/>
  <c r="I63" i="1"/>
  <c r="H63" i="1"/>
  <c r="F63" i="1"/>
  <c r="I62" i="1"/>
  <c r="F62" i="1"/>
  <c r="I61" i="1"/>
  <c r="H61" i="1"/>
  <c r="F61" i="1"/>
  <c r="I60" i="1"/>
  <c r="H60" i="1"/>
  <c r="F60" i="1"/>
  <c r="I59" i="1"/>
  <c r="H59" i="1"/>
  <c r="F59" i="1"/>
  <c r="I58" i="1"/>
  <c r="H58" i="1"/>
  <c r="F58" i="1"/>
  <c r="I57" i="1"/>
  <c r="H57" i="1"/>
  <c r="F57" i="1"/>
  <c r="I56" i="1"/>
  <c r="H56" i="1"/>
  <c r="F56" i="1"/>
  <c r="I55" i="1"/>
  <c r="H55" i="1"/>
  <c r="F55" i="1"/>
  <c r="I54" i="1"/>
  <c r="H54" i="1"/>
  <c r="F54" i="1"/>
  <c r="I53" i="1"/>
  <c r="H53" i="1"/>
  <c r="F53" i="1"/>
  <c r="I52" i="1"/>
  <c r="H52" i="1"/>
  <c r="F52" i="1"/>
  <c r="I51" i="1"/>
  <c r="H51" i="1"/>
  <c r="F51" i="1"/>
  <c r="I50" i="1"/>
  <c r="H50" i="1"/>
  <c r="F50" i="1"/>
  <c r="I49" i="1"/>
  <c r="H49" i="1"/>
  <c r="F49" i="1"/>
  <c r="I48" i="1"/>
  <c r="H48" i="1"/>
  <c r="F48" i="1"/>
  <c r="I47" i="1"/>
  <c r="H47" i="1"/>
  <c r="F47" i="1"/>
  <c r="I46" i="1"/>
  <c r="H46" i="1"/>
  <c r="F46" i="1"/>
  <c r="I45" i="1"/>
  <c r="H45" i="1"/>
  <c r="F45" i="1"/>
  <c r="I44" i="1"/>
  <c r="H44" i="1"/>
  <c r="F44" i="1"/>
  <c r="I43" i="1"/>
  <c r="H43" i="1"/>
  <c r="F43" i="1"/>
  <c r="I42" i="1"/>
  <c r="H42" i="1"/>
  <c r="F42" i="1"/>
  <c r="F41" i="1"/>
  <c r="F40" i="1"/>
  <c r="F39" i="1"/>
  <c r="F38" i="1"/>
  <c r="F37" i="1"/>
  <c r="F36" i="1"/>
  <c r="F35" i="1"/>
  <c r="F34" i="1"/>
  <c r="F33" i="1"/>
  <c r="F32" i="1"/>
  <c r="I31" i="1"/>
  <c r="H31" i="1"/>
  <c r="F31" i="1"/>
  <c r="I30" i="1"/>
  <c r="H30" i="1"/>
  <c r="F30" i="1"/>
  <c r="I29" i="1"/>
  <c r="H29" i="1"/>
  <c r="F29" i="1"/>
  <c r="I28" i="1"/>
  <c r="H28" i="1"/>
  <c r="F28" i="1"/>
  <c r="I27" i="1"/>
  <c r="H27" i="1"/>
  <c r="F27" i="1"/>
  <c r="I26" i="1"/>
  <c r="H26" i="1"/>
  <c r="F26" i="1"/>
  <c r="I25" i="1"/>
  <c r="H25" i="1"/>
  <c r="F25" i="1"/>
  <c r="I24" i="1"/>
  <c r="H24" i="1"/>
  <c r="F24" i="1"/>
  <c r="I23" i="1"/>
  <c r="H23" i="1"/>
  <c r="F23" i="1"/>
  <c r="I22" i="1"/>
  <c r="H22" i="1"/>
  <c r="F22" i="1"/>
  <c r="I21" i="1"/>
  <c r="H21" i="1"/>
  <c r="F21" i="1"/>
  <c r="I20" i="1"/>
  <c r="H20" i="1"/>
  <c r="F20" i="1"/>
  <c r="I19" i="1"/>
  <c r="H19" i="1"/>
  <c r="F19" i="1"/>
  <c r="I18" i="1"/>
  <c r="H18" i="1"/>
  <c r="F18" i="1"/>
  <c r="I17" i="1"/>
  <c r="H17" i="1"/>
  <c r="F17" i="1"/>
  <c r="I16" i="1"/>
  <c r="H16" i="1"/>
  <c r="F16" i="1"/>
  <c r="I15" i="1"/>
  <c r="H15" i="1"/>
  <c r="F15" i="1"/>
  <c r="I14" i="1"/>
  <c r="H14" i="1"/>
  <c r="F14" i="1"/>
  <c r="I13" i="1"/>
  <c r="H13" i="1"/>
  <c r="F13" i="1"/>
  <c r="I12" i="1"/>
  <c r="H12" i="1"/>
  <c r="F12" i="1"/>
  <c r="I11" i="1"/>
  <c r="H11" i="1"/>
  <c r="F11" i="1"/>
  <c r="I10" i="1"/>
  <c r="H10" i="1"/>
  <c r="F10" i="1"/>
  <c r="I9" i="1"/>
  <c r="H9" i="1"/>
  <c r="F9" i="1"/>
  <c r="I8" i="1"/>
  <c r="H8" i="1"/>
  <c r="F8" i="1"/>
  <c r="I7" i="1"/>
  <c r="H7" i="1"/>
  <c r="F7" i="1"/>
  <c r="I6" i="1"/>
  <c r="H6" i="1"/>
  <c r="F6" i="1"/>
  <c r="I5" i="1"/>
  <c r="H5" i="1"/>
  <c r="F5" i="1"/>
  <c r="I4" i="1"/>
  <c r="H4" i="1"/>
  <c r="F4" i="1"/>
  <c r="I3" i="1"/>
  <c r="H3" i="1"/>
  <c r="F3" i="1"/>
  <c r="I2" i="1"/>
  <c r="F2" i="1"/>
</calcChain>
</file>

<file path=xl/sharedStrings.xml><?xml version="1.0" encoding="utf-8"?>
<sst xmlns="http://schemas.openxmlformats.org/spreadsheetml/2006/main" count="480" uniqueCount="350">
  <si>
    <t>No</t>
  </si>
  <si>
    <t>Nama Perusahaan</t>
  </si>
  <si>
    <t>Tahun</t>
  </si>
  <si>
    <t>EAT</t>
  </si>
  <si>
    <t>TA</t>
  </si>
  <si>
    <t>ROA</t>
  </si>
  <si>
    <t>USD</t>
  </si>
  <si>
    <t>ADRO</t>
  </si>
  <si>
    <t>ABMM</t>
  </si>
  <si>
    <t>BUMI</t>
  </si>
  <si>
    <t>ITMG</t>
  </si>
  <si>
    <t>MYOH</t>
  </si>
  <si>
    <t>PTRO</t>
  </si>
  <si>
    <t>PTBA</t>
  </si>
  <si>
    <t>AKRA</t>
  </si>
  <si>
    <t>INDY</t>
  </si>
  <si>
    <t>PGAS</t>
  </si>
  <si>
    <t>MBSS</t>
  </si>
  <si>
    <t>MEDC</t>
  </si>
  <si>
    <t>DEWA</t>
  </si>
  <si>
    <t>ELSA</t>
  </si>
  <si>
    <t>WINS</t>
  </si>
  <si>
    <t>PSSI</t>
  </si>
  <si>
    <t>HRUM</t>
  </si>
  <si>
    <t>MBAP</t>
  </si>
  <si>
    <t>GEMS</t>
  </si>
  <si>
    <t>SMMT</t>
  </si>
  <si>
    <t>KKGI</t>
  </si>
  <si>
    <t>KOPI</t>
  </si>
  <si>
    <t>BESS</t>
  </si>
  <si>
    <t>FIRE</t>
  </si>
  <si>
    <t>ITMA</t>
  </si>
  <si>
    <t>RIGS</t>
  </si>
  <si>
    <t>TEBE</t>
  </si>
  <si>
    <t>TPMA</t>
  </si>
  <si>
    <t>PKPK</t>
  </si>
  <si>
    <t>SOCI</t>
  </si>
  <si>
    <t>TCPI</t>
  </si>
  <si>
    <t>RAJA</t>
  </si>
  <si>
    <t>SHIP</t>
  </si>
  <si>
    <t>BULL</t>
  </si>
  <si>
    <t>TOBA</t>
  </si>
  <si>
    <t>APEX</t>
  </si>
  <si>
    <t>ENRG</t>
  </si>
  <si>
    <t>HITS</t>
  </si>
  <si>
    <t>LEAD</t>
  </si>
  <si>
    <t>BIPI</t>
  </si>
  <si>
    <t>CNKO</t>
  </si>
  <si>
    <t>DWGL</t>
  </si>
  <si>
    <t>DOID</t>
  </si>
  <si>
    <t>ARTI</t>
  </si>
  <si>
    <t>DSSA</t>
  </si>
  <si>
    <t>TAMU</t>
  </si>
  <si>
    <t>BSSR</t>
  </si>
  <si>
    <t>BYAN</t>
  </si>
  <si>
    <t>BBRM</t>
  </si>
  <si>
    <t>No.</t>
  </si>
  <si>
    <t>Total Hutang</t>
  </si>
  <si>
    <t>Total Ekuitas</t>
  </si>
  <si>
    <t>DER</t>
  </si>
  <si>
    <r>
      <t xml:space="preserve">Indikator </t>
    </r>
    <r>
      <rPr>
        <b/>
        <i/>
        <sz val="11"/>
        <color theme="1"/>
        <rFont val="Calibri"/>
        <family val="2"/>
        <scheme val="minor"/>
      </rPr>
      <t>Global Reporting Invitiatives</t>
    </r>
    <r>
      <rPr>
        <b/>
        <sz val="11"/>
        <color theme="1"/>
        <rFont val="Calibri"/>
        <family val="2"/>
        <scheme val="minor"/>
      </rPr>
      <t xml:space="preserve"> (GRI) 4.0</t>
    </r>
  </si>
  <si>
    <t>Kode</t>
  </si>
  <si>
    <t>Indikator</t>
  </si>
  <si>
    <t>1. ABMM</t>
  </si>
  <si>
    <t>2. ADRO</t>
  </si>
  <si>
    <t>3.AKRA</t>
  </si>
  <si>
    <t>4. BUMI</t>
  </si>
  <si>
    <t>5. DSSA</t>
  </si>
  <si>
    <t>6. ITMG</t>
  </si>
  <si>
    <t>7. PTRO</t>
  </si>
  <si>
    <t>8.PTBA</t>
  </si>
  <si>
    <t>9. INDY</t>
  </si>
  <si>
    <t>10. PGAS</t>
  </si>
  <si>
    <t>11. MBSS</t>
  </si>
  <si>
    <t>12. MEDC</t>
  </si>
  <si>
    <t>13. ELSA</t>
  </si>
  <si>
    <t>14. DEWA</t>
  </si>
  <si>
    <t>15. TAMU</t>
  </si>
  <si>
    <t>16. WINS</t>
  </si>
  <si>
    <t>17. PSSI</t>
  </si>
  <si>
    <t>18. MYOH</t>
  </si>
  <si>
    <t xml:space="preserve">Kategori Ekonomi </t>
  </si>
  <si>
    <t>Aspek Kinerja Ekonomi</t>
  </si>
  <si>
    <t>EC1</t>
  </si>
  <si>
    <t>Nilai ekonomi langsung yang dihasilkan dan didistribusikan</t>
  </si>
  <si>
    <t>EC2</t>
  </si>
  <si>
    <t>Implikasi finansial serta risiko dan peluang lain akibat dari perubahan iklim</t>
  </si>
  <si>
    <t>EC3</t>
  </si>
  <si>
    <t>Kewajiban program pensiun manfaat pasti dan program pensiun lainnya</t>
  </si>
  <si>
    <t>EC4</t>
  </si>
  <si>
    <t>Bantuan finansial yang diterima dari pemerintah</t>
  </si>
  <si>
    <t>Aspek Keberadaan di Pasar</t>
  </si>
  <si>
    <t>EC5</t>
  </si>
  <si>
    <t>Rasio standar upah karyawan pemula berdasarkan jenis kelamin terhadap upah minimum regional</t>
  </si>
  <si>
    <t>EC6</t>
  </si>
  <si>
    <t>Proporsi manajemen senior yang berasal dari masyarakat setempat</t>
  </si>
  <si>
    <t>Aspek Dampak Ekonomi Tidak Langsung</t>
  </si>
  <si>
    <t>EC7</t>
  </si>
  <si>
    <t>Investasi infrastruktur dan dukungan layanan</t>
  </si>
  <si>
    <t>EC8</t>
  </si>
  <si>
    <t xml:space="preserve">Dampak ekonomi tidak langsung yang signifikan </t>
  </si>
  <si>
    <t>Aspek Praktik Pengadaan</t>
  </si>
  <si>
    <t>EC9</t>
  </si>
  <si>
    <t>Proporsi pengeluaran untuk pemasok lokal</t>
  </si>
  <si>
    <t>Kategori Lingkungan</t>
  </si>
  <si>
    <t>Apek Material</t>
  </si>
  <si>
    <t>EN1</t>
  </si>
  <si>
    <t>Material yang digunakan berdasarkan berat atau volume</t>
  </si>
  <si>
    <t>EN2</t>
  </si>
  <si>
    <t>Persentase bahan yang digunakan merupakan bahan input atau daur ulang</t>
  </si>
  <si>
    <t>Aspek Energi</t>
  </si>
  <si>
    <t>EN3</t>
  </si>
  <si>
    <t>Konsumsi energi dalam organisasi</t>
  </si>
  <si>
    <t>EN4</t>
  </si>
  <si>
    <t>konsumsi energi di luar organisasi</t>
  </si>
  <si>
    <t>EN5</t>
  </si>
  <si>
    <t>Intensitas energi</t>
  </si>
  <si>
    <t>EN6</t>
  </si>
  <si>
    <t>Pengurangan konsumsi energi</t>
  </si>
  <si>
    <t>EN7</t>
  </si>
  <si>
    <t>Pengurangan pada energi yang dibutuhkan untuk produk dan jasa</t>
  </si>
  <si>
    <t>Aspek Air</t>
  </si>
  <si>
    <t xml:space="preserve"> </t>
  </si>
  <si>
    <t>EN8</t>
  </si>
  <si>
    <t>Total pengambilan air berdasarkan sumber</t>
  </si>
  <si>
    <t>EN9</t>
  </si>
  <si>
    <t>Sumber air yang secara signifikan dipengaruhi oleh pengambilan air</t>
  </si>
  <si>
    <t>EN10</t>
  </si>
  <si>
    <t>Persentase dan total volume air yang didaur ulang dan digunakan kembali</t>
  </si>
  <si>
    <t>Aspek Keanekaragaman Hayati</t>
  </si>
  <si>
    <t>EN11</t>
  </si>
  <si>
    <t>Lokasi-lokasi operasional yang dimiliki, disewa, dikelola didalam atau yang berdekatan dengan, kawasan lindung dan kawasan dengan nilai keanekaragaman hayati tinggi di luar kawasan lindung</t>
  </si>
  <si>
    <t>EN12</t>
  </si>
  <si>
    <t>Uraian dampak signifikan kegiatan, produk, dan jasa terhadap keanekaragaman hayati di kawasan lindung dan kawasan dengan nilai keanekaragaman hayati tinggi di luar kawasan lindung</t>
  </si>
  <si>
    <t>EN13</t>
  </si>
  <si>
    <t>Habitat yang dilindungi dan dipulihkan</t>
  </si>
  <si>
    <t>EN14</t>
  </si>
  <si>
    <t>Aspek Emisi</t>
  </si>
  <si>
    <t>EN15</t>
  </si>
  <si>
    <t>Emisi gas rumah kaca (GRK) langsung (cakupan 1)</t>
  </si>
  <si>
    <t>EN16</t>
  </si>
  <si>
    <t>Emisi gas rumah kaca (GRK) energi tidak langsung (cakupan 2)</t>
  </si>
  <si>
    <t>EN17</t>
  </si>
  <si>
    <t>Emisi gas rumah kaca (GRK) tidak langsung lainnya (cakupan 3)</t>
  </si>
  <si>
    <t>EN18</t>
  </si>
  <si>
    <t>Intensitas emisi gas rumah kaca (GRK)</t>
  </si>
  <si>
    <t>EN19</t>
  </si>
  <si>
    <t>Pengurangan emisi gas rumah kaca (GRK)</t>
  </si>
  <si>
    <t>EN20</t>
  </si>
  <si>
    <t>Emisis bagan perusak ozon (BPO)</t>
  </si>
  <si>
    <t>EN21</t>
  </si>
  <si>
    <t>Nitrogen oksida (NOx), Belerang oksida (Sox), dan emisi udara signifikan lainnya</t>
  </si>
  <si>
    <t>Aspek Efluen dan Limbah</t>
  </si>
  <si>
    <t>EN22</t>
  </si>
  <si>
    <t>Pelepasan air berdasarkan mutu dan tujuan</t>
  </si>
  <si>
    <t>EN23</t>
  </si>
  <si>
    <t>Limbah berdasarkan jenis dan metode pembuangan</t>
  </si>
  <si>
    <t>EN24</t>
  </si>
  <si>
    <t>Tumpahan yang signifikan</t>
  </si>
  <si>
    <t>EN25</t>
  </si>
  <si>
    <t>Pengakuan limbah berbahaya</t>
  </si>
  <si>
    <t>EN26</t>
  </si>
  <si>
    <t>Badan air yang dipengaruhi oleh pelepasan dan/atau limpahan air</t>
  </si>
  <si>
    <t>Aspek Produk dan Jasa</t>
  </si>
  <si>
    <t>EN27</t>
  </si>
  <si>
    <t>Tingkat mitigasi dampak terhadap lingkungan produk dan jasa</t>
  </si>
  <si>
    <t>EN28</t>
  </si>
  <si>
    <t>Persentase produk yang terjual dan kemasannya yang reklamasi menurut kategori</t>
  </si>
  <si>
    <t>Aspek Kepatuhan</t>
  </si>
  <si>
    <t>EN29</t>
  </si>
  <si>
    <t>Nilai moneter denda signifikan dan jumlah total sanksi non-moneter atas ketidakpastian terhadap UU dan peraturan lingkungan</t>
  </si>
  <si>
    <t>Aspek Transportasi</t>
  </si>
  <si>
    <t>EN30</t>
  </si>
  <si>
    <t>Dampak lingkungan signifikan dari pengangkutan produk dan barang lain serta bahan untuk operasional organisasi dan pengangkutan tenaga kerja</t>
  </si>
  <si>
    <t>Aspek Lain-Lain</t>
  </si>
  <si>
    <t>EN31</t>
  </si>
  <si>
    <t>Total pengeluaran dan investasi perlindungan lingkungan berdasarkan jenis</t>
  </si>
  <si>
    <t>Aspek Asesmen Pemasok Atas Lingkungan</t>
  </si>
  <si>
    <t>EN32</t>
  </si>
  <si>
    <t>Seleksi pemasok baru dengan menggunakan kriteria lingkungan</t>
  </si>
  <si>
    <t>EN33</t>
  </si>
  <si>
    <t>Dampak lingkungan negatif dalam rantai pasokan dan tindakan yang telah diambil</t>
  </si>
  <si>
    <t>EN34</t>
  </si>
  <si>
    <t>Jumlah pengaduan tentang dampak lingkungan yang diajukan, ditangani dan diselesaikan melalui mekanisme pengaduan resmi</t>
  </si>
  <si>
    <t>Kategori Sosial</t>
  </si>
  <si>
    <t>Aspek Kepegawaian</t>
  </si>
  <si>
    <t>LA1</t>
  </si>
  <si>
    <t>Perekrutan karyawan baru dan pergantian karyawan</t>
  </si>
  <si>
    <t>LA2</t>
  </si>
  <si>
    <t>Tunjangan yang diberikan kepada karyawan purnawaktu yang tidak diberikan kepada karyawan pada kurun waktu tertentu atau paruh waktu</t>
  </si>
  <si>
    <t>LA3</t>
  </si>
  <si>
    <t>Tingkat kembali bekerja dan tingkat retensi setelah cuti melahirkan, menurut Gender</t>
  </si>
  <si>
    <t>Aspek Hubungan Industrial</t>
  </si>
  <si>
    <t>LA4</t>
  </si>
  <si>
    <t>Jangka waktu minimum pemberitahuan mengenai perubahan operasional, termasuk apakah hal tersebut tercantum dalam perjanjian bersama</t>
  </si>
  <si>
    <t>Aspek Kesahatan dan keselamatan Kerja</t>
  </si>
  <si>
    <t>LA5</t>
  </si>
  <si>
    <t>Persentase total tenaga kerja yang diwakili dalam komite bersama formal manajemen pekerja yang membantu mengawasi dan memberikan saran program kesehatan dan keselamatan kerja</t>
  </si>
  <si>
    <t>LA6</t>
  </si>
  <si>
    <t>Jenis dan tingkat cedera, penyakit akibat kerja, hari hilang, dan kemangkiran, serta jumlah total kematian akibat kerja, menurut daerah dan gender</t>
  </si>
  <si>
    <t>LA7</t>
  </si>
  <si>
    <t>Pekerja yang sering terkena atau berisiko tinggi terkena penyakit yang terkait dengan pekerjaan mereka</t>
  </si>
  <si>
    <t>LA8</t>
  </si>
  <si>
    <t>Topik kesehatan dan keselamatan yang tercakup dalam perjanjian formal dengan serikat pekerja</t>
  </si>
  <si>
    <t>Apek Pelatihan dan Pendidikan</t>
  </si>
  <si>
    <t>LA9</t>
  </si>
  <si>
    <t>Jam pelatihan rata-rata per tahun per karyawan menurut gender, dan menurut kategori karyawan</t>
  </si>
  <si>
    <t>LA10</t>
  </si>
  <si>
    <t>Program untuk manajemen keterampilan dan pembelajaran seumur hidup yang mendukung keberlanjutan kerja karyawan dan membantu mereka mengelola purna bakti</t>
  </si>
  <si>
    <t>LA11</t>
  </si>
  <si>
    <t>Persentase karyawan yang menerima tinjauan rutin terhadap kinerja dan pengembangan karir</t>
  </si>
  <si>
    <t>Aspek Keberagaman dan Kesetaraan Peluang</t>
  </si>
  <si>
    <t>LA12</t>
  </si>
  <si>
    <t>Komposisi badan tata kelola dan pembagian karyawan per kategori karyawan menurut gender, kelompok usia, keanggotaan kelompok minoritas, dan indikator keberagaman lainnya</t>
  </si>
  <si>
    <t>Aspek Kesetaraan Remunerasi Perempuan dan Laki-Laki</t>
  </si>
  <si>
    <t>LA13</t>
  </si>
  <si>
    <t>Rasio gaji pokok dan remunerasi bagi perempuan terhadap laki-laki menurut kategori karyawan, berdasarkan lokasi operasional yang signifikan</t>
  </si>
  <si>
    <t>Aspek Asesmen Pemasok Atas Praktik Ketenagakerjaan</t>
  </si>
  <si>
    <t>LA14</t>
  </si>
  <si>
    <t>Persentase penapisan pemasok baru menggunakan kriteria praktik ketenagakerjaan</t>
  </si>
  <si>
    <t>LA15</t>
  </si>
  <si>
    <t>Dampak negatif aktual dan potensial yang signifikan terhadap praktik ketenagakerjaan dalam rantai pasokan dan tindakan yang diambil</t>
  </si>
  <si>
    <t>Aspek Mekanisme Pengaduan Masalah Ketenagakerjaan</t>
  </si>
  <si>
    <t>LA16</t>
  </si>
  <si>
    <t>Jumlah pengaduan tentang praktik ketenagakerjaan yang diajukan, ditangani, dan diselesaikan melalui mekanisme pengaduan resmi</t>
  </si>
  <si>
    <t>Kategori Hak Asasi Manusia</t>
  </si>
  <si>
    <t>Aspek Investasi</t>
  </si>
  <si>
    <t>HR1</t>
  </si>
  <si>
    <t>HR2</t>
  </si>
  <si>
    <t>Jumlah waktu pelatihan karyawan tentang kebijakan atau prosedur hak asasi manusia terkait dengan aspek hak asasi manusia yang relevan dengan operasi, termasuk persentase karyawan yang dilatih</t>
  </si>
  <si>
    <t>Aspek Non- Diskriminasi</t>
  </si>
  <si>
    <t>HR3</t>
  </si>
  <si>
    <t>Jumlah total insiden diskriminasi dan tindakan perbaikan yang diambil</t>
  </si>
  <si>
    <t>Aspek Kebebasan Berserikat dan Perjanjian Kerja Bersama</t>
  </si>
  <si>
    <t>HR4</t>
  </si>
  <si>
    <t>Operasi dan pemasok teridentifikasi yang mungkin melanggar atau berisiko tinggi melanggar hak untuk melaksanaka bersama, dan tindakan yang diambil untuk mendukung hak-hak tersebut kebebasan berserikat dan perjanjian kerja</t>
  </si>
  <si>
    <t>Aspek Pekerja Anak</t>
  </si>
  <si>
    <t>HR5</t>
  </si>
  <si>
    <t>Operasi dan pemasok yang diidentifikasi berisiko tinggi melakukan eksploitasi pekerja anak dan tindakan yang diambil untuk berkontribusi dalam penghapusan pekerja anak yang efektif</t>
  </si>
  <si>
    <t>Aspek Pekerja Paksa atau Wajib Kerja</t>
  </si>
  <si>
    <t>HR6</t>
  </si>
  <si>
    <t>Operasi dan pemasok yang diidentifikasi berisiko tinggi melakukan pekerja paksa atau wajib kerja dan tindakan untuk berkontribusi dalam penghapusan segala bentuk pekerja paksa atau wajib kerja</t>
  </si>
  <si>
    <t>Aspek Praktik Pengamanan</t>
  </si>
  <si>
    <t>HR7</t>
  </si>
  <si>
    <t>Persentase petugas pengamanan yang dilatih dalam kebijakan atau prosedur hak asasi manusia di organisasi yang relevan dengan operasi</t>
  </si>
  <si>
    <t>Aspek Hak Adat</t>
  </si>
  <si>
    <t>HR8</t>
  </si>
  <si>
    <t>Jumlah total insiden pelanggaran yang melibatkan hak-hak masyarakat adat dan tindakan yang diambil</t>
  </si>
  <si>
    <t>Aspek Asesmen</t>
  </si>
  <si>
    <t>HR9</t>
  </si>
  <si>
    <t>Jumlah total dan persentase operasi yang telah melakukan review atau asesmen dampak hak asasi manusia</t>
  </si>
  <si>
    <t>HR10</t>
  </si>
  <si>
    <t>Persentase penapisan pemasok baru menggunakan kriteria hak asasi manusia</t>
  </si>
  <si>
    <t>HR11</t>
  </si>
  <si>
    <t>Dampak negatif aktual dan potensial yang signifikan terhadap hak asasi manusia dalam rantai pasokan dan tindakan yang diambil</t>
  </si>
  <si>
    <t>Aspek Mekanisme Pengaduan Masalah Hak Asasi Manusia</t>
  </si>
  <si>
    <t>HR12</t>
  </si>
  <si>
    <t>Jumlah pengaduan tentang dampak terhadap hak asasi manusia yang diajukan, ditangani, dan diselesaikan melalui mekanisme pengaduan formal</t>
  </si>
  <si>
    <t>Kategori Masyarakat</t>
  </si>
  <si>
    <t>Aspek Masyarakat Lokal</t>
  </si>
  <si>
    <t>SO1</t>
  </si>
  <si>
    <t>Persentase operasi dengan pelibatan masyarakat lokal, asesmen dampak, dan program pengembangan yang diterapkan</t>
  </si>
  <si>
    <t>SO2</t>
  </si>
  <si>
    <t>Operasi dengan dampak negatif aktual dan potensial yang signifikan terhadap masyarakat lokal</t>
  </si>
  <si>
    <t>Aspek Anti-Korupsi</t>
  </si>
  <si>
    <t>SO3</t>
  </si>
  <si>
    <t>Jumlah total dan persentase operasi yang dinilai terhadap risiko terkait dengan korupsi dan risiko signifikan yang teridentifikasi</t>
  </si>
  <si>
    <t>SO4</t>
  </si>
  <si>
    <t>Komunikasi dan pelatihan mengenai kebijakan dan prosedur anti-korupsi</t>
  </si>
  <si>
    <t>SO5</t>
  </si>
  <si>
    <t>Insiden korupsi yang terbukti dan tindakan yang diambil</t>
  </si>
  <si>
    <t>Aspek Kebijakan Publik</t>
  </si>
  <si>
    <t>SO6</t>
  </si>
  <si>
    <t>Nilai total kontribusi politik berdasarkan negara dan penerima/penerima manfaat</t>
  </si>
  <si>
    <t>Aspek Anti Persaingan</t>
  </si>
  <si>
    <t>SO7</t>
  </si>
  <si>
    <t>Jumlah total tindakan hukum terkait anti persaingan anti-trust, serta praktik monopoli dan hasilnya</t>
  </si>
  <si>
    <t>SO8</t>
  </si>
  <si>
    <t>Nilai moneter denda yang signifikan dan jumlah total sanksi non-moneter atas ketidakpatuhan terhadap undang-undang dan peraturan</t>
  </si>
  <si>
    <t>Aspek Asesmen Pemasok atas Dampak pada Masyarakat</t>
  </si>
  <si>
    <t>SO9</t>
  </si>
  <si>
    <t>Persentase penapisan pemasok baru menggunakan kriteria dampak terhadap masyarakat</t>
  </si>
  <si>
    <t>SO10</t>
  </si>
  <si>
    <t>Dampak negatif aktual dan potensial yang signifikan terhadap masyarakat dalam rantai pasokan dan tindakan yang diambil</t>
  </si>
  <si>
    <t>Aspek Mekanisme Pengaduan Dampak terhadap Masyarakat</t>
  </si>
  <si>
    <t>SO11</t>
  </si>
  <si>
    <t>Jumlah pengaduan tentang dampak terhadap masyarakat yang diajukan, ditangani, dan diselesaikan melalui mekanisme pengaduan resmi</t>
  </si>
  <si>
    <t>Kategori Tanggung Jawab Atas Produk</t>
  </si>
  <si>
    <t>Aspek Kesehatan dan Keselamatan Pelanggan</t>
  </si>
  <si>
    <t>PR1</t>
  </si>
  <si>
    <t>Persentase kategori produk dan jasa yang signifikan yang dampaknya terhadap kesehatan dan keselamatan yang dinilai untuk peningkatan</t>
  </si>
  <si>
    <t>PR2</t>
  </si>
  <si>
    <t>Total jumlah insiden ketidakpatuhan terhadap peraturan dan koda sukarela terkait dampak kesehatan dan keselamatan dari produk dan jasa sepanjang daur hidup, menurut jenis hasil</t>
  </si>
  <si>
    <t>Aspek Pelabelan Produk dan Jasa</t>
  </si>
  <si>
    <t>PR3</t>
  </si>
  <si>
    <t>PR4</t>
  </si>
  <si>
    <t>Jumlah total insiden ketidakpatuhan terhadap peraturan dan koda sukarela terkait dengan informasi dan pelabelan produk dan jasa, menurut jenis hasil</t>
  </si>
  <si>
    <t>PR5</t>
  </si>
  <si>
    <t>Hasil survei untuk mengukur kepuasan pelanggan</t>
  </si>
  <si>
    <t>Aspek Komunikasi Pemasaran</t>
  </si>
  <si>
    <t>PR6</t>
  </si>
  <si>
    <t>Penjualan produk yang dilarang atau disengketakan</t>
  </si>
  <si>
    <t>Aspek Privasi Pelanggan</t>
  </si>
  <si>
    <t>PR7</t>
  </si>
  <si>
    <t>Jumlah total insiden ketidakpatuhan terhadap peraturan dan koda sukarela tentang komunikasi pemasaran, termasuk iklan, promosi, dan sponsor, menurut jenis hasil</t>
  </si>
  <si>
    <t>PR8</t>
  </si>
  <si>
    <t>Jumlah total keluhan yang terbukti terkait dengan pelanggaran privasi pelanggan dan hilangnya data pelanggan</t>
  </si>
  <si>
    <t>PR9</t>
  </si>
  <si>
    <t>Nilai moneter denda yang signifikan atas ketidakpatuhan terhadap undang-undang dan peraturan terkait penyediaan dan penggunaan produk dan jasa</t>
  </si>
  <si>
    <t>Kode Perusahaan</t>
  </si>
  <si>
    <t>X1</t>
  </si>
  <si>
    <t>X2</t>
  </si>
  <si>
    <t>X3</t>
  </si>
  <si>
    <t>Y</t>
  </si>
  <si>
    <t xml:space="preserve">BUMI </t>
  </si>
  <si>
    <t>19.  HRUM</t>
  </si>
  <si>
    <t>Jumlah total spesies dalam iucn red list dan spesies dalam daftar spesies yang dilindungi nasional dengan habitat di tempat yang dipengaruhi operasional, berdasarkan tingkat risiko kepunahan</t>
  </si>
  <si>
    <t>Jumlah total dan presentase perjanjian dan kontak investasi yang signifikan uang menyertakan klausul terkait hak asasi manusia atau penapisan berdasarkan hak asasi manusia</t>
  </si>
  <si>
    <t>Jenis informasi produk dan jasa yang diharuskan oleh prosedur organisasi terkait dengan informasi dan pelabelan produk dan jasa, serta persentase kategori produk dan jasa yang signifikan harus mengikuti persyaratan informasi sejenis</t>
  </si>
  <si>
    <t>20. MBAP</t>
  </si>
  <si>
    <t>21. GEMS</t>
  </si>
  <si>
    <t>22. SMMT</t>
  </si>
  <si>
    <t>23. TOBA</t>
  </si>
  <si>
    <t>24. KKGI</t>
  </si>
  <si>
    <t>25. ENRG</t>
  </si>
  <si>
    <t>26. BULL</t>
  </si>
  <si>
    <t>27. HITS</t>
  </si>
  <si>
    <t>28. KOPI</t>
  </si>
  <si>
    <t>29. RAJA</t>
  </si>
  <si>
    <t>30. LEAD</t>
  </si>
  <si>
    <t>31. SHIP</t>
  </si>
  <si>
    <t>32. SOCI</t>
  </si>
  <si>
    <t>33. BIPI</t>
  </si>
  <si>
    <t>34. BESS</t>
  </si>
  <si>
    <t>35. CNKO</t>
  </si>
  <si>
    <t>36. DWGL</t>
  </si>
  <si>
    <t>37. FIRE</t>
  </si>
  <si>
    <t>38. ITMA</t>
  </si>
  <si>
    <t>39. PKPK</t>
  </si>
  <si>
    <t>40. TCPI</t>
  </si>
  <si>
    <t>41. RIGS</t>
  </si>
  <si>
    <t>42. TPMA</t>
  </si>
  <si>
    <t>43. APEX</t>
  </si>
  <si>
    <t>44. ARTI</t>
  </si>
  <si>
    <t>45. DOID</t>
  </si>
  <si>
    <t>46. BSSR</t>
  </si>
  <si>
    <t>47. BYAN</t>
  </si>
  <si>
    <t>48. BBRM</t>
  </si>
  <si>
    <t>49. TEBE</t>
  </si>
  <si>
    <t>SR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</si>
</sst>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_);_(* \(#,##0\);_(* &quot;-&quot;??_);_(@_)"/>
    <numFmt numFmtId="165" formatCode="0.00000000E+00"/>
    <numFmt numFmtId="166" formatCode="0.000000000"/>
  </numFmts>
  <fonts count="8" x14ac:knownFonts="1">
    <font>
      <sz val="11"/>
      <color theme="1"/>
      <name val="Calibri"/>
      <family val="2"/>
      <scheme val="minor"/>
    </font>
    <font>
      <sz val="11"/>
      <color theme="1"/>
      <name val="Calibri"/>
      <family val="2"/>
      <scheme val="minor"/>
    </font>
    <font>
      <b/>
      <sz val="12"/>
      <color theme="1"/>
      <name val="Calibri"/>
      <family val="2"/>
      <scheme val="minor"/>
    </font>
    <font>
      <sz val="12"/>
      <color theme="1"/>
      <name val="Calibri"/>
      <family val="2"/>
      <scheme val="minor"/>
    </font>
    <font>
      <b/>
      <sz val="11"/>
      <color theme="1"/>
      <name val="Calibri"/>
      <family val="2"/>
      <scheme val="minor"/>
    </font>
    <font>
      <b/>
      <i/>
      <sz val="11"/>
      <color theme="1"/>
      <name val="Calibri"/>
      <family val="2"/>
      <scheme val="minor"/>
    </font>
    <font>
      <b/>
      <sz val="11"/>
      <color theme="1"/>
      <name val="Times New Roman"/>
      <family val="1"/>
    </font>
    <font>
      <sz val="11"/>
      <color theme="1"/>
      <name val="Times New Roman"/>
      <family val="1"/>
    </font>
  </fonts>
  <fills count="8">
    <fill>
      <patternFill patternType="none"/>
    </fill>
    <fill>
      <patternFill patternType="gray125"/>
    </fill>
    <fill>
      <patternFill patternType="solid">
        <fgColor theme="9" tint="0.59999389629810485"/>
        <bgColor indexed="64"/>
      </patternFill>
    </fill>
    <fill>
      <patternFill patternType="solid">
        <fgColor theme="8" tint="0.59999389629810485"/>
        <bgColor indexed="64"/>
      </patternFill>
    </fill>
    <fill>
      <patternFill patternType="solid">
        <fgColor rgb="FFFFC000"/>
        <bgColor indexed="64"/>
      </patternFill>
    </fill>
    <fill>
      <patternFill patternType="solid">
        <fgColor rgb="FF00B0F0"/>
        <bgColor indexed="64"/>
      </patternFill>
    </fill>
    <fill>
      <patternFill patternType="solid">
        <fgColor theme="9" tint="0.39997558519241921"/>
        <bgColor indexed="64"/>
      </patternFill>
    </fill>
    <fill>
      <patternFill patternType="solid">
        <fgColor rgb="FFFFFF0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s>
  <cellStyleXfs count="2">
    <xf numFmtId="0" fontId="0" fillId="0" borderId="0"/>
    <xf numFmtId="43" fontId="1" fillId="0" borderId="0" applyFont="0" applyFill="0" applyBorder="0" applyAlignment="0" applyProtection="0"/>
  </cellStyleXfs>
  <cellXfs count="69">
    <xf numFmtId="0" fontId="0" fillId="0" borderId="0" xfId="0"/>
    <xf numFmtId="0" fontId="2" fillId="0" borderId="0" xfId="0" applyFont="1" applyAlignment="1">
      <alignment horizontal="center" vertical="center"/>
    </xf>
    <xf numFmtId="0" fontId="0" fillId="0" borderId="1" xfId="0" applyBorder="1" applyAlignment="1">
      <alignment horizontal="center" vertical="center"/>
    </xf>
    <xf numFmtId="164" fontId="0" fillId="0" borderId="0" xfId="1" applyNumberFormat="1" applyFont="1" applyFill="1"/>
    <xf numFmtId="164" fontId="0" fillId="0" borderId="0" xfId="0" applyNumberFormat="1"/>
    <xf numFmtId="164" fontId="0" fillId="0" borderId="1" xfId="1" applyNumberFormat="1" applyFont="1" applyFill="1" applyBorder="1"/>
    <xf numFmtId="0" fontId="0" fillId="0" borderId="1" xfId="0" applyBorder="1"/>
    <xf numFmtId="164" fontId="0" fillId="0" borderId="2" xfId="1" applyNumberFormat="1" applyFont="1" applyFill="1" applyBorder="1"/>
    <xf numFmtId="165" fontId="0" fillId="0" borderId="1" xfId="0" applyNumberFormat="1" applyBorder="1"/>
    <xf numFmtId="0" fontId="2" fillId="0" borderId="1" xfId="0" applyFont="1" applyBorder="1" applyAlignment="1">
      <alignment horizontal="center" vertical="center"/>
    </xf>
    <xf numFmtId="0" fontId="0" fillId="0" borderId="1" xfId="0" applyBorder="1" applyAlignment="1">
      <alignment horizontal="center"/>
    </xf>
    <xf numFmtId="164" fontId="2" fillId="0" borderId="1" xfId="1" applyNumberFormat="1" applyFont="1" applyFill="1" applyBorder="1" applyAlignment="1">
      <alignment horizontal="center" vertical="center"/>
    </xf>
    <xf numFmtId="164" fontId="2" fillId="0" borderId="0" xfId="1" applyNumberFormat="1" applyFont="1" applyFill="1" applyBorder="1" applyAlignment="1">
      <alignment horizontal="center" vertical="center"/>
    </xf>
    <xf numFmtId="0" fontId="3" fillId="0" borderId="0" xfId="0" applyFont="1"/>
    <xf numFmtId="164" fontId="0" fillId="0" borderId="0" xfId="1" applyNumberFormat="1" applyFont="1" applyFill="1" applyBorder="1"/>
    <xf numFmtId="0" fontId="4" fillId="0" borderId="0" xfId="0" applyFont="1"/>
    <xf numFmtId="0" fontId="6" fillId="0" borderId="1" xfId="0" applyFont="1" applyBorder="1" applyAlignment="1">
      <alignment horizontal="center" vertical="center"/>
    </xf>
    <xf numFmtId="166" fontId="6" fillId="0" borderId="1" xfId="0" applyNumberFormat="1" applyFont="1" applyBorder="1" applyAlignment="1">
      <alignment horizontal="center" vertical="center"/>
    </xf>
    <xf numFmtId="0" fontId="7" fillId="0" borderId="1" xfId="0" applyFont="1" applyBorder="1" applyAlignment="1">
      <alignment horizontal="center" vertical="center"/>
    </xf>
    <xf numFmtId="166" fontId="7" fillId="0" borderId="1" xfId="0" applyNumberFormat="1" applyFont="1" applyBorder="1" applyAlignment="1">
      <alignment horizontal="center" vertical="center"/>
    </xf>
    <xf numFmtId="166" fontId="7" fillId="0" borderId="1" xfId="0" quotePrefix="1" applyNumberFormat="1" applyFont="1" applyBorder="1" applyAlignment="1">
      <alignment horizontal="center" vertical="center"/>
    </xf>
    <xf numFmtId="0" fontId="7" fillId="4" borderId="1" xfId="0" applyFont="1" applyFill="1" applyBorder="1" applyAlignment="1">
      <alignment horizontal="center" vertical="center"/>
    </xf>
    <xf numFmtId="0" fontId="7" fillId="5" borderId="1" xfId="0" applyFont="1" applyFill="1" applyBorder="1" applyAlignment="1">
      <alignment horizontal="center" vertical="center"/>
    </xf>
    <xf numFmtId="0" fontId="0" fillId="7" borderId="0" xfId="0" applyFill="1"/>
    <xf numFmtId="0" fontId="4" fillId="0" borderId="0" xfId="0" applyFont="1" applyAlignment="1">
      <alignment horizontal="center" vertical="center"/>
    </xf>
    <xf numFmtId="0" fontId="4" fillId="0" borderId="7" xfId="0" applyFont="1" applyBorder="1" applyAlignment="1">
      <alignment horizontal="left" vertical="center"/>
    </xf>
    <xf numFmtId="0" fontId="0" fillId="0" borderId="8" xfId="0" applyBorder="1"/>
    <xf numFmtId="0" fontId="0" fillId="0" borderId="7" xfId="0" applyBorder="1"/>
    <xf numFmtId="0" fontId="4" fillId="0" borderId="7" xfId="0" applyFont="1" applyBorder="1"/>
    <xf numFmtId="0" fontId="0" fillId="0" borderId="9" xfId="0" applyBorder="1"/>
    <xf numFmtId="0" fontId="0" fillId="0" borderId="10" xfId="0" applyBorder="1"/>
    <xf numFmtId="0" fontId="0" fillId="2" borderId="10" xfId="0" applyFill="1" applyBorder="1"/>
    <xf numFmtId="0" fontId="0" fillId="3" borderId="10" xfId="0" applyFill="1" applyBorder="1"/>
    <xf numFmtId="0" fontId="0" fillId="6" borderId="10" xfId="0" applyFill="1" applyBorder="1"/>
    <xf numFmtId="0" fontId="0" fillId="2" borderId="11" xfId="0" applyFill="1" applyBorder="1"/>
    <xf numFmtId="0" fontId="4" fillId="0" borderId="12" xfId="0" applyFont="1" applyBorder="1" applyAlignment="1">
      <alignment horizontal="center" vertical="center"/>
    </xf>
    <xf numFmtId="0" fontId="4" fillId="0" borderId="6" xfId="0" applyFont="1" applyBorder="1" applyAlignment="1">
      <alignment horizontal="center" vertical="center"/>
    </xf>
    <xf numFmtId="0" fontId="4" fillId="7" borderId="6" xfId="0" applyFont="1" applyFill="1" applyBorder="1" applyAlignment="1">
      <alignment horizontal="center" vertical="center"/>
    </xf>
    <xf numFmtId="0" fontId="4" fillId="0" borderId="0" xfId="0" applyFont="1" applyAlignment="1">
      <alignment vertical="center"/>
    </xf>
    <xf numFmtId="0" fontId="4" fillId="0" borderId="0" xfId="0" applyFont="1" applyAlignment="1">
      <alignment horizontal="left" vertical="center"/>
    </xf>
    <xf numFmtId="0" fontId="0" fillId="0" borderId="0" xfId="0" quotePrefix="1"/>
    <xf numFmtId="0" fontId="0" fillId="0" borderId="0" xfId="0" applyAlignment="1">
      <alignment wrapText="1"/>
    </xf>
    <xf numFmtId="0" fontId="0" fillId="0" borderId="1" xfId="0"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left" vertical="center"/>
    </xf>
    <xf numFmtId="0" fontId="4" fillId="0" borderId="0" xfId="0" applyFont="1" applyAlignment="1">
      <alignment horizontal="left" vertical="center"/>
    </xf>
    <xf numFmtId="0" fontId="4" fillId="0" borderId="7" xfId="0" applyFont="1" applyBorder="1" applyAlignment="1">
      <alignment horizontal="left"/>
    </xf>
    <xf numFmtId="0" fontId="4" fillId="0" borderId="0" xfId="0" applyFont="1" applyAlignment="1">
      <alignment horizontal="left"/>
    </xf>
    <xf numFmtId="0" fontId="7" fillId="0" borderId="1"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4" borderId="3" xfId="0" applyFont="1" applyFill="1" applyBorder="1" applyAlignment="1">
      <alignment horizontal="center" vertical="center"/>
    </xf>
    <xf numFmtId="0" fontId="7" fillId="4" borderId="4" xfId="0" applyFont="1" applyFill="1" applyBorder="1" applyAlignment="1">
      <alignment horizontal="center" vertical="center"/>
    </xf>
    <xf numFmtId="0" fontId="7" fillId="4" borderId="5" xfId="0" applyFont="1" applyFill="1" applyBorder="1" applyAlignment="1">
      <alignment horizontal="center" vertical="center"/>
    </xf>
    <xf numFmtId="0" fontId="7" fillId="5" borderId="1" xfId="0" applyFont="1" applyFill="1" applyBorder="1" applyAlignment="1">
      <alignment horizontal="center" vertical="center"/>
    </xf>
    <xf numFmtId="0" fontId="7" fillId="5" borderId="3" xfId="0" applyFont="1" applyFill="1" applyBorder="1" applyAlignment="1">
      <alignment horizontal="center" vertical="center"/>
    </xf>
    <xf numFmtId="0" fontId="7" fillId="5" borderId="4" xfId="0" applyFont="1" applyFill="1" applyBorder="1" applyAlignment="1">
      <alignment horizontal="center" vertical="center"/>
    </xf>
    <xf numFmtId="0" fontId="7" fillId="5" borderId="5" xfId="0" applyFont="1" applyFill="1" applyBorder="1" applyAlignment="1">
      <alignment horizontal="center" vertical="center"/>
    </xf>
    <xf numFmtId="0" fontId="7" fillId="4" borderId="1" xfId="0" applyFont="1" applyFill="1" applyBorder="1" applyAlignment="1">
      <alignment horizontal="center" vertical="center"/>
    </xf>
    <xf numFmtId="0" fontId="0" fillId="0" borderId="0" xfId="0" applyFill="1"/>
    <xf numFmtId="0" fontId="4" fillId="0" borderId="6" xfId="0" applyFont="1" applyFill="1" applyBorder="1" applyAlignment="1">
      <alignment horizontal="center" vertical="center"/>
    </xf>
    <xf numFmtId="0" fontId="4" fillId="0" borderId="6"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981F6-A1D8-440E-B95D-BA1388425330}">
  <dimension ref="A1:I246"/>
  <sheetViews>
    <sheetView topLeftCell="A49" workbookViewId="0">
      <selection activeCell="C9" sqref="C9"/>
    </sheetView>
  </sheetViews>
  <sheetFormatPr defaultRowHeight="14.5" x14ac:dyDescent="0.35"/>
  <cols>
    <col min="1" max="1" width="4.7265625" customWidth="1"/>
    <col min="2" max="2" width="19.1796875" customWidth="1"/>
    <col min="3" max="3" width="8.81640625" bestFit="1" customWidth="1"/>
    <col min="4" max="4" width="18.54296875" bestFit="1" customWidth="1"/>
    <col min="5" max="5" width="19.54296875" bestFit="1" customWidth="1"/>
    <col min="6" max="6" width="14" bestFit="1" customWidth="1"/>
    <col min="7" max="7" width="8.81640625" bestFit="1" customWidth="1"/>
    <col min="8" max="8" width="18.54296875" bestFit="1" customWidth="1"/>
    <col min="9" max="9" width="19.54296875" bestFit="1" customWidth="1"/>
  </cols>
  <sheetData>
    <row r="1" spans="1:9" s="1" customFormat="1" ht="23.5" customHeight="1" x14ac:dyDescent="0.35">
      <c r="A1" s="9" t="s">
        <v>0</v>
      </c>
      <c r="B1" s="9" t="s">
        <v>1</v>
      </c>
      <c r="C1" s="9" t="s">
        <v>2</v>
      </c>
      <c r="D1" s="9" t="s">
        <v>3</v>
      </c>
      <c r="E1" s="9" t="s">
        <v>4</v>
      </c>
      <c r="F1" s="9" t="s">
        <v>5</v>
      </c>
      <c r="G1" s="1" t="s">
        <v>6</v>
      </c>
    </row>
    <row r="2" spans="1:9" x14ac:dyDescent="0.35">
      <c r="A2" s="42">
        <v>1</v>
      </c>
      <c r="B2" s="42" t="s">
        <v>7</v>
      </c>
      <c r="C2" s="2">
        <v>2019</v>
      </c>
      <c r="D2" s="5">
        <v>6046962802</v>
      </c>
      <c r="E2" s="5">
        <v>100324976605</v>
      </c>
      <c r="F2" s="6">
        <f>D2/E2</f>
        <v>6.0273752425660979E-2</v>
      </c>
      <c r="G2" s="3">
        <v>13901</v>
      </c>
      <c r="H2" s="4">
        <f>G2*435002</f>
        <v>6046962802</v>
      </c>
      <c r="I2" s="4">
        <f>G2*7217105</f>
        <v>100324976605</v>
      </c>
    </row>
    <row r="3" spans="1:9" x14ac:dyDescent="0.35">
      <c r="A3" s="42"/>
      <c r="B3" s="42"/>
      <c r="C3" s="2">
        <v>2020</v>
      </c>
      <c r="D3" s="5">
        <v>2235713025</v>
      </c>
      <c r="E3" s="5">
        <v>90011988430</v>
      </c>
      <c r="F3" s="6">
        <f t="shared" ref="F3:F66" si="0">D3/E3</f>
        <v>2.483794730008277E-2</v>
      </c>
      <c r="G3" s="3">
        <v>14105</v>
      </c>
      <c r="H3" s="4">
        <f>G3*158505</f>
        <v>2235713025</v>
      </c>
      <c r="I3" s="4">
        <f>G3*6381566</f>
        <v>90011988430</v>
      </c>
    </row>
    <row r="4" spans="1:9" x14ac:dyDescent="0.35">
      <c r="A4" s="42"/>
      <c r="B4" s="42"/>
      <c r="C4" s="2">
        <v>2021</v>
      </c>
      <c r="D4" s="5">
        <v>11767993517</v>
      </c>
      <c r="E4" s="5">
        <v>108257988430</v>
      </c>
      <c r="F4" s="6">
        <f t="shared" si="0"/>
        <v>0.10870323463112587</v>
      </c>
      <c r="G4" s="3">
        <v>14269</v>
      </c>
      <c r="H4" s="4">
        <f>G4*1028593</f>
        <v>14676993517</v>
      </c>
      <c r="I4" s="4">
        <f>G4*7586936</f>
        <v>108257989784</v>
      </c>
    </row>
    <row r="5" spans="1:9" x14ac:dyDescent="0.35">
      <c r="A5" s="42"/>
      <c r="B5" s="42"/>
      <c r="C5" s="2">
        <v>2022</v>
      </c>
      <c r="D5" s="5">
        <v>44536395913</v>
      </c>
      <c r="E5" s="5">
        <v>169616471417</v>
      </c>
      <c r="F5" s="6">
        <f t="shared" si="0"/>
        <v>0.26257117331198232</v>
      </c>
      <c r="G5" s="3">
        <v>15731</v>
      </c>
      <c r="H5" s="4">
        <f>G5*2831123</f>
        <v>44536395913</v>
      </c>
      <c r="I5" s="4">
        <f>G5*10782307</f>
        <v>169616471417</v>
      </c>
    </row>
    <row r="6" spans="1:9" x14ac:dyDescent="0.35">
      <c r="A6" s="42"/>
      <c r="B6" s="42"/>
      <c r="C6" s="2">
        <v>2023</v>
      </c>
      <c r="D6" s="5">
        <v>28594799248</v>
      </c>
      <c r="E6" s="5">
        <v>161447312776</v>
      </c>
      <c r="F6" s="6">
        <f t="shared" si="0"/>
        <v>0.17711536201084896</v>
      </c>
      <c r="G6" s="3">
        <v>15416</v>
      </c>
      <c r="H6" s="4">
        <f>G6*1854878</f>
        <v>28594799248</v>
      </c>
      <c r="I6" s="4">
        <f>G6*10472711</f>
        <v>161447312776</v>
      </c>
    </row>
    <row r="7" spans="1:9" x14ac:dyDescent="0.35">
      <c r="A7" s="42">
        <v>2</v>
      </c>
      <c r="B7" s="42" t="s">
        <v>8</v>
      </c>
      <c r="C7" s="2">
        <v>2019</v>
      </c>
      <c r="D7" s="5">
        <v>54129993564</v>
      </c>
      <c r="E7" s="5">
        <v>11874634062265</v>
      </c>
      <c r="F7" s="6">
        <f t="shared" si="0"/>
        <v>4.5584557199967388E-3</v>
      </c>
      <c r="G7" s="3">
        <v>13901</v>
      </c>
      <c r="H7" s="4">
        <f>G7*3893964</f>
        <v>54129993564</v>
      </c>
      <c r="I7" s="4">
        <f>G7*854228765</f>
        <v>11874634062265</v>
      </c>
    </row>
    <row r="8" spans="1:9" x14ac:dyDescent="0.35">
      <c r="A8" s="42"/>
      <c r="B8" s="42"/>
      <c r="C8" s="2">
        <v>2020</v>
      </c>
      <c r="D8" s="5">
        <v>-532323602720</v>
      </c>
      <c r="E8" s="5">
        <v>11668180409795</v>
      </c>
      <c r="F8" s="6">
        <f t="shared" si="0"/>
        <v>-4.5621817971989387E-2</v>
      </c>
      <c r="G8" s="3">
        <v>14105</v>
      </c>
      <c r="H8" s="4">
        <f>G8*-37740064</f>
        <v>-532323602720</v>
      </c>
      <c r="I8" s="4">
        <f>G8*827237179</f>
        <v>11668180409795</v>
      </c>
    </row>
    <row r="9" spans="1:9" x14ac:dyDescent="0.35">
      <c r="A9" s="42"/>
      <c r="B9" s="42"/>
      <c r="C9" s="2">
        <v>2021</v>
      </c>
      <c r="D9" s="5">
        <v>2656658111907</v>
      </c>
      <c r="E9" s="5">
        <v>14792731644771</v>
      </c>
      <c r="F9" s="6">
        <f t="shared" si="0"/>
        <v>0.17959212508570635</v>
      </c>
      <c r="G9" s="3">
        <v>14269</v>
      </c>
      <c r="H9" s="4">
        <f>G9*186183903</f>
        <v>2656658111907</v>
      </c>
      <c r="I9" s="4">
        <f>G9*1036704159</f>
        <v>14792731644771</v>
      </c>
    </row>
    <row r="10" spans="1:9" x14ac:dyDescent="0.35">
      <c r="A10" s="42"/>
      <c r="B10" s="42"/>
      <c r="C10" s="2">
        <v>2022</v>
      </c>
      <c r="D10" s="5">
        <v>5378484068617</v>
      </c>
      <c r="E10" s="5">
        <v>31187943390284</v>
      </c>
      <c r="F10" s="6">
        <f t="shared" si="0"/>
        <v>0.1724539512372131</v>
      </c>
      <c r="G10" s="3">
        <v>15731</v>
      </c>
      <c r="H10" s="4">
        <f>G10*341903507</f>
        <v>5378484068617</v>
      </c>
      <c r="I10" s="4">
        <f>G10*1982578564</f>
        <v>31187943390284</v>
      </c>
    </row>
    <row r="11" spans="1:9" x14ac:dyDescent="0.35">
      <c r="A11" s="42"/>
      <c r="B11" s="42"/>
      <c r="C11" s="2">
        <v>2023</v>
      </c>
      <c r="D11" s="5">
        <v>5420633934488</v>
      </c>
      <c r="E11" s="5">
        <v>33247500589320</v>
      </c>
      <c r="F11" s="6">
        <f t="shared" si="0"/>
        <v>0.16303884016560496</v>
      </c>
      <c r="G11" s="3">
        <v>15416</v>
      </c>
      <c r="H11" s="4">
        <f>G11*351623893</f>
        <v>5420633934488</v>
      </c>
      <c r="I11" s="4">
        <f>G11*2156687895</f>
        <v>33247500589320</v>
      </c>
    </row>
    <row r="12" spans="1:9" x14ac:dyDescent="0.35">
      <c r="A12" s="42">
        <v>3</v>
      </c>
      <c r="B12" s="42" t="s">
        <v>9</v>
      </c>
      <c r="C12" s="2">
        <v>2019</v>
      </c>
      <c r="D12" s="5">
        <v>131649170282</v>
      </c>
      <c r="E12" s="5">
        <v>51472703119978</v>
      </c>
      <c r="F12" s="6">
        <f t="shared" si="0"/>
        <v>2.5576502165650448E-3</v>
      </c>
      <c r="G12" s="3">
        <v>13901</v>
      </c>
      <c r="H12" s="4">
        <f>G12*9470482</f>
        <v>131649170282</v>
      </c>
      <c r="I12" s="4">
        <f>G12*3702805778</f>
        <v>51472703119978</v>
      </c>
    </row>
    <row r="13" spans="1:9" x14ac:dyDescent="0.35">
      <c r="A13" s="42"/>
      <c r="B13" s="42"/>
      <c r="C13" s="2">
        <v>2020</v>
      </c>
      <c r="D13" s="5">
        <v>-4758335417745</v>
      </c>
      <c r="E13" s="5">
        <v>48359702362335</v>
      </c>
      <c r="F13" s="6">
        <f t="shared" si="0"/>
        <v>-9.8394638207100177E-2</v>
      </c>
      <c r="G13" s="3">
        <v>14105</v>
      </c>
      <c r="H13" s="4">
        <f>G13*-337350969</f>
        <v>-4758335417745</v>
      </c>
      <c r="I13" s="4">
        <f>G13*3428550327</f>
        <v>48359702362335</v>
      </c>
    </row>
    <row r="14" spans="1:9" x14ac:dyDescent="0.35">
      <c r="A14" s="42"/>
      <c r="B14" s="42"/>
      <c r="C14" s="2">
        <v>2021</v>
      </c>
      <c r="D14" s="5">
        <v>3187366612766</v>
      </c>
      <c r="E14" s="5">
        <v>60269220783934</v>
      </c>
      <c r="F14" s="6">
        <f t="shared" si="0"/>
        <v>5.2885479043984225E-2</v>
      </c>
      <c r="G14" s="3">
        <v>14269</v>
      </c>
      <c r="H14" s="4">
        <f>G14*223377014</f>
        <v>3187366612766</v>
      </c>
      <c r="I14" s="4">
        <f>G14*4223787286</f>
        <v>60269220783934</v>
      </c>
    </row>
    <row r="15" spans="1:9" x14ac:dyDescent="0.35">
      <c r="A15" s="42"/>
      <c r="B15" s="42"/>
      <c r="C15" s="2">
        <v>2022</v>
      </c>
      <c r="D15" s="5">
        <v>9101243450846</v>
      </c>
      <c r="E15" s="5">
        <v>70601466869339</v>
      </c>
      <c r="F15" s="6">
        <f t="shared" si="0"/>
        <v>0.12891011836467259</v>
      </c>
      <c r="G15" s="3">
        <v>15731</v>
      </c>
      <c r="H15" s="4">
        <f>G15*578554666</f>
        <v>9101243450846</v>
      </c>
      <c r="I15" s="4">
        <f>G15*4488046969</f>
        <v>70601466869339</v>
      </c>
    </row>
    <row r="16" spans="1:9" x14ac:dyDescent="0.35">
      <c r="A16" s="42"/>
      <c r="B16" s="42"/>
      <c r="C16" s="2">
        <v>2023</v>
      </c>
      <c r="D16" s="5">
        <v>499875177008</v>
      </c>
      <c r="E16" s="5">
        <v>64788734033856</v>
      </c>
      <c r="F16" s="6">
        <f t="shared" si="0"/>
        <v>7.7154644933606084E-3</v>
      </c>
      <c r="G16" s="3">
        <v>15416</v>
      </c>
      <c r="H16" s="4">
        <f>G16*32425738</f>
        <v>499875177008</v>
      </c>
      <c r="I16" s="4">
        <f>G16*4202694216</f>
        <v>64788734033856</v>
      </c>
    </row>
    <row r="17" spans="1:9" x14ac:dyDescent="0.35">
      <c r="A17" s="42">
        <v>4</v>
      </c>
      <c r="B17" s="42" t="s">
        <v>10</v>
      </c>
      <c r="C17" s="2">
        <v>2019</v>
      </c>
      <c r="D17" s="5">
        <v>1758504302000</v>
      </c>
      <c r="E17" s="5">
        <v>16806878941000</v>
      </c>
      <c r="F17" s="6">
        <f t="shared" si="0"/>
        <v>0.10463003322467973</v>
      </c>
      <c r="G17" s="3">
        <v>13901</v>
      </c>
      <c r="H17" s="4">
        <f>G17*126502000</f>
        <v>1758504302000</v>
      </c>
      <c r="I17" s="4">
        <f>G17*1209041000</f>
        <v>16806878941000</v>
      </c>
    </row>
    <row r="18" spans="1:9" x14ac:dyDescent="0.35">
      <c r="A18" s="42"/>
      <c r="B18" s="42"/>
      <c r="C18" s="2">
        <v>2020</v>
      </c>
      <c r="D18" s="5">
        <v>533563940000</v>
      </c>
      <c r="E18" s="5">
        <v>16342462045000</v>
      </c>
      <c r="F18" s="6">
        <f t="shared" si="0"/>
        <v>3.2648932488311619E-2</v>
      </c>
      <c r="G18" s="3">
        <v>14105</v>
      </c>
      <c r="H18" s="4">
        <f>G18*37828000</f>
        <v>533563940000</v>
      </c>
      <c r="I18" s="4">
        <f>G18*1158629000</f>
        <v>16342462045000</v>
      </c>
    </row>
    <row r="19" spans="1:9" x14ac:dyDescent="0.35">
      <c r="A19" s="42"/>
      <c r="B19" s="42"/>
      <c r="C19" s="2">
        <v>2021</v>
      </c>
      <c r="D19" s="5">
        <v>6783339910000</v>
      </c>
      <c r="E19" s="5">
        <v>23775564291000</v>
      </c>
      <c r="F19" s="6">
        <f t="shared" si="0"/>
        <v>0.28530720983004237</v>
      </c>
      <c r="G19" s="3">
        <v>14269</v>
      </c>
      <c r="H19" s="4">
        <f>G19*475390000</f>
        <v>6783339910000</v>
      </c>
      <c r="I19" s="4">
        <f>G19*1666239000</f>
        <v>23775564291000</v>
      </c>
    </row>
    <row r="20" spans="1:9" x14ac:dyDescent="0.35">
      <c r="A20" s="42"/>
      <c r="B20" s="42"/>
      <c r="C20" s="2">
        <v>2022</v>
      </c>
      <c r="D20" s="5">
        <v>18866896195000</v>
      </c>
      <c r="E20" s="5">
        <v>41532624387000</v>
      </c>
      <c r="F20" s="6">
        <f t="shared" si="0"/>
        <v>0.45426689195459241</v>
      </c>
      <c r="G20" s="3">
        <v>15731</v>
      </c>
      <c r="H20" s="4">
        <f>G20*1199345000</f>
        <v>18866896195000</v>
      </c>
      <c r="I20" s="4">
        <f>G20*2640177000</f>
        <v>41532624387000</v>
      </c>
    </row>
    <row r="21" spans="1:9" x14ac:dyDescent="0.35">
      <c r="A21" s="42"/>
      <c r="B21" s="42"/>
      <c r="C21" s="2">
        <v>2023</v>
      </c>
      <c r="D21" s="5">
        <v>7702141920000</v>
      </c>
      <c r="E21" s="5">
        <v>33727849352000</v>
      </c>
      <c r="F21" s="6">
        <f t="shared" si="0"/>
        <v>0.22836148962884517</v>
      </c>
      <c r="G21" s="3">
        <v>15416</v>
      </c>
      <c r="H21" s="4">
        <f>G21*499620000</f>
        <v>7702141920000</v>
      </c>
      <c r="I21" s="4">
        <f>G21*2187847000</f>
        <v>33727849352000</v>
      </c>
    </row>
    <row r="22" spans="1:9" x14ac:dyDescent="0.35">
      <c r="A22" s="42">
        <v>5</v>
      </c>
      <c r="B22" s="42" t="s">
        <v>11</v>
      </c>
      <c r="C22" s="2">
        <v>2019</v>
      </c>
      <c r="D22" s="5">
        <v>362794261529</v>
      </c>
      <c r="E22" s="5">
        <v>2226686478948</v>
      </c>
      <c r="F22" s="6">
        <f t="shared" si="0"/>
        <v>0.16293010487062484</v>
      </c>
      <c r="G22" s="3">
        <v>13901</v>
      </c>
      <c r="H22" s="4">
        <f>G22*26098429</f>
        <v>362794261529</v>
      </c>
      <c r="I22" s="4">
        <f>G22*160181748</f>
        <v>2226686478948</v>
      </c>
    </row>
    <row r="23" spans="1:9" x14ac:dyDescent="0.35">
      <c r="A23" s="42"/>
      <c r="B23" s="42"/>
      <c r="C23" s="2">
        <v>2020</v>
      </c>
      <c r="D23" s="5">
        <v>317837302510</v>
      </c>
      <c r="E23" s="5">
        <v>2131390456195</v>
      </c>
      <c r="F23" s="6">
        <f t="shared" si="0"/>
        <v>0.14912204452552977</v>
      </c>
      <c r="G23" s="3">
        <v>14105</v>
      </c>
      <c r="H23" s="4">
        <f>G23*22533662</f>
        <v>317837302510</v>
      </c>
      <c r="I23" s="4">
        <f>G23*151108859</f>
        <v>2131390456195</v>
      </c>
    </row>
    <row r="24" spans="1:9" x14ac:dyDescent="0.35">
      <c r="A24" s="42"/>
      <c r="B24" s="42"/>
      <c r="C24" s="2">
        <v>2021</v>
      </c>
      <c r="D24" s="5">
        <v>384642084465</v>
      </c>
      <c r="E24" s="5">
        <v>2339681879944</v>
      </c>
      <c r="F24" s="6">
        <f t="shared" si="0"/>
        <v>0.1643993090523086</v>
      </c>
      <c r="G24" s="3">
        <v>14269</v>
      </c>
      <c r="H24" s="4">
        <f>G24*26956485</f>
        <v>384642084465</v>
      </c>
      <c r="I24" s="4">
        <f>G24*163969576</f>
        <v>2339681879944</v>
      </c>
    </row>
    <row r="25" spans="1:9" x14ac:dyDescent="0.35">
      <c r="A25" s="42"/>
      <c r="B25" s="42"/>
      <c r="C25" s="2">
        <v>2022</v>
      </c>
      <c r="D25" s="5">
        <v>221822484918</v>
      </c>
      <c r="E25" s="5">
        <v>2666219424785</v>
      </c>
      <c r="F25" s="6">
        <f t="shared" si="0"/>
        <v>8.3197385352440534E-2</v>
      </c>
      <c r="G25" s="3">
        <v>15731</v>
      </c>
      <c r="H25" s="4">
        <f>G25*14100978</f>
        <v>221822484918</v>
      </c>
      <c r="I25" s="4">
        <f>G25*169488235</f>
        <v>2666219424785</v>
      </c>
    </row>
    <row r="26" spans="1:9" x14ac:dyDescent="0.35">
      <c r="A26" s="42"/>
      <c r="B26" s="42"/>
      <c r="C26" s="2">
        <v>2023</v>
      </c>
      <c r="D26" s="5">
        <v>285120214944</v>
      </c>
      <c r="E26" s="5">
        <v>3664574820880</v>
      </c>
      <c r="F26" s="6">
        <f t="shared" si="0"/>
        <v>7.7804446321969783E-2</v>
      </c>
      <c r="G26" s="3">
        <v>15416</v>
      </c>
      <c r="H26" s="4">
        <f>G26*18495084</f>
        <v>285120214944</v>
      </c>
      <c r="I26" s="4">
        <f>G26*237712430</f>
        <v>3664574820880</v>
      </c>
    </row>
    <row r="27" spans="1:9" x14ac:dyDescent="0.35">
      <c r="A27" s="42">
        <v>6</v>
      </c>
      <c r="B27" s="42" t="s">
        <v>12</v>
      </c>
      <c r="C27" s="2">
        <v>2019</v>
      </c>
      <c r="D27" s="5">
        <v>435434924000</v>
      </c>
      <c r="E27" s="5">
        <v>7660062644000</v>
      </c>
      <c r="F27" s="6">
        <f t="shared" si="0"/>
        <v>5.6844825458584068E-2</v>
      </c>
      <c r="G27" s="3">
        <v>13901</v>
      </c>
      <c r="H27" s="4">
        <f>G27*31324000</f>
        <v>435434924000</v>
      </c>
      <c r="I27" s="4">
        <f>G27*551044000</f>
        <v>7660062644000</v>
      </c>
    </row>
    <row r="28" spans="1:9" x14ac:dyDescent="0.35">
      <c r="A28" s="42"/>
      <c r="B28" s="42"/>
      <c r="C28" s="2">
        <v>2020</v>
      </c>
      <c r="D28" s="5">
        <v>458384290000</v>
      </c>
      <c r="E28" s="5">
        <v>7471249240000</v>
      </c>
      <c r="F28" s="6">
        <f t="shared" si="0"/>
        <v>6.1353098427753695E-2</v>
      </c>
      <c r="G28" s="3">
        <v>14105</v>
      </c>
      <c r="H28" s="4">
        <f>G28*32498000</f>
        <v>458384290000</v>
      </c>
      <c r="I28" s="4">
        <f>G28*529688000</f>
        <v>7471249240000</v>
      </c>
    </row>
    <row r="29" spans="1:9" x14ac:dyDescent="0.35">
      <c r="A29" s="42"/>
      <c r="B29" s="42"/>
      <c r="C29" s="2">
        <v>2021</v>
      </c>
      <c r="D29" s="5">
        <v>484475357000</v>
      </c>
      <c r="E29" s="5">
        <v>7601609984000</v>
      </c>
      <c r="F29" s="6">
        <f t="shared" si="0"/>
        <v>6.3733256246996633E-2</v>
      </c>
      <c r="G29" s="3">
        <v>14269</v>
      </c>
      <c r="H29" s="4">
        <f>G29*33953000</f>
        <v>484475357000</v>
      </c>
      <c r="I29" s="4">
        <f>G29*532736000</f>
        <v>7601609984000</v>
      </c>
    </row>
    <row r="30" spans="1:9" x14ac:dyDescent="0.35">
      <c r="A30" s="42"/>
      <c r="B30" s="42"/>
      <c r="C30" s="2">
        <v>2022</v>
      </c>
      <c r="D30" s="5">
        <v>647582346000</v>
      </c>
      <c r="E30" s="5">
        <v>9382283020000</v>
      </c>
      <c r="F30" s="6">
        <f t="shared" si="0"/>
        <v>6.9021830253847963E-2</v>
      </c>
      <c r="G30" s="3">
        <v>15731</v>
      </c>
      <c r="H30" s="4">
        <f>G30*41166000</f>
        <v>647582346000</v>
      </c>
      <c r="I30" s="4">
        <f>G30*596420000</f>
        <v>9382283020000</v>
      </c>
    </row>
    <row r="31" spans="1:9" x14ac:dyDescent="0.35">
      <c r="A31" s="42"/>
      <c r="B31" s="42"/>
      <c r="C31" s="2">
        <v>2023</v>
      </c>
      <c r="D31" s="5">
        <v>191744208000</v>
      </c>
      <c r="E31" s="5">
        <v>11222000120000</v>
      </c>
      <c r="F31" s="6">
        <f t="shared" si="0"/>
        <v>1.7086455707505374E-2</v>
      </c>
      <c r="G31" s="3">
        <v>15416</v>
      </c>
      <c r="H31" s="4">
        <f>G31*12438000</f>
        <v>191744208000</v>
      </c>
      <c r="I31" s="4">
        <f>G31*727945000</f>
        <v>11222000120000</v>
      </c>
    </row>
    <row r="32" spans="1:9" x14ac:dyDescent="0.35">
      <c r="A32" s="42">
        <v>7</v>
      </c>
      <c r="B32" s="42" t="s">
        <v>13</v>
      </c>
      <c r="C32" s="2">
        <v>2019</v>
      </c>
      <c r="D32" s="5">
        <v>4040394000</v>
      </c>
      <c r="E32" s="5">
        <v>26098052000</v>
      </c>
      <c r="F32" s="6">
        <f t="shared" si="0"/>
        <v>0.15481592265966823</v>
      </c>
      <c r="G32" s="3"/>
    </row>
    <row r="33" spans="1:9" x14ac:dyDescent="0.35">
      <c r="A33" s="42"/>
      <c r="B33" s="42"/>
      <c r="C33" s="2">
        <v>2020</v>
      </c>
      <c r="D33" s="5">
        <v>2407927000</v>
      </c>
      <c r="E33" s="5">
        <v>24056755000</v>
      </c>
      <c r="F33" s="6">
        <f t="shared" si="0"/>
        <v>0.10009359117636606</v>
      </c>
      <c r="G33" s="3"/>
    </row>
    <row r="34" spans="1:9" x14ac:dyDescent="0.35">
      <c r="A34" s="42"/>
      <c r="B34" s="42"/>
      <c r="C34" s="2">
        <v>2021</v>
      </c>
      <c r="D34" s="5">
        <v>8036888000</v>
      </c>
      <c r="E34" s="5">
        <v>36123703000</v>
      </c>
      <c r="F34" s="6">
        <f t="shared" si="0"/>
        <v>0.22248239611537057</v>
      </c>
      <c r="G34" s="3"/>
    </row>
    <row r="35" spans="1:9" x14ac:dyDescent="0.35">
      <c r="A35" s="42"/>
      <c r="B35" s="42"/>
      <c r="C35" s="2">
        <v>2022</v>
      </c>
      <c r="D35" s="5">
        <v>12779427000</v>
      </c>
      <c r="E35" s="5">
        <v>45359207000</v>
      </c>
      <c r="F35" s="6">
        <f t="shared" si="0"/>
        <v>0.28173832492265571</v>
      </c>
      <c r="G35" s="3"/>
    </row>
    <row r="36" spans="1:9" x14ac:dyDescent="0.35">
      <c r="A36" s="42"/>
      <c r="B36" s="42"/>
      <c r="C36" s="2">
        <v>2023</v>
      </c>
      <c r="D36" s="5">
        <v>6292521000</v>
      </c>
      <c r="E36" s="5">
        <v>38765189000</v>
      </c>
      <c r="F36" s="6">
        <f t="shared" si="0"/>
        <v>0.16232401188602485</v>
      </c>
      <c r="G36" s="3"/>
    </row>
    <row r="37" spans="1:9" x14ac:dyDescent="0.35">
      <c r="A37" s="42">
        <v>8</v>
      </c>
      <c r="B37" s="42" t="s">
        <v>14</v>
      </c>
      <c r="C37" s="2">
        <v>2019</v>
      </c>
      <c r="D37" s="5">
        <v>703077279000</v>
      </c>
      <c r="E37" s="5">
        <v>21409046173000</v>
      </c>
      <c r="F37" s="6">
        <f>D37/E37</f>
        <v>3.2840196303872957E-2</v>
      </c>
      <c r="G37" s="3"/>
    </row>
    <row r="38" spans="1:9" x14ac:dyDescent="0.35">
      <c r="A38" s="42"/>
      <c r="B38" s="42"/>
      <c r="C38" s="2">
        <v>2020</v>
      </c>
      <c r="D38" s="5">
        <v>961997313000</v>
      </c>
      <c r="E38" s="5">
        <v>18683572815000</v>
      </c>
      <c r="F38" s="6">
        <f t="shared" si="0"/>
        <v>5.1488937502770664E-2</v>
      </c>
      <c r="G38" s="3"/>
    </row>
    <row r="39" spans="1:9" x14ac:dyDescent="0.35">
      <c r="A39" s="42"/>
      <c r="B39" s="42"/>
      <c r="C39" s="2">
        <v>2021</v>
      </c>
      <c r="D39" s="5">
        <v>1135001756000</v>
      </c>
      <c r="E39" s="5">
        <v>23508585736000</v>
      </c>
      <c r="F39" s="6">
        <f t="shared" si="0"/>
        <v>4.8280307830764521E-2</v>
      </c>
      <c r="G39" s="3"/>
    </row>
    <row r="40" spans="1:9" x14ac:dyDescent="0.35">
      <c r="A40" s="42"/>
      <c r="B40" s="42"/>
      <c r="C40" s="2">
        <v>2022</v>
      </c>
      <c r="D40" s="5">
        <v>2479059157000</v>
      </c>
      <c r="E40" s="5">
        <v>2718760803600</v>
      </c>
      <c r="F40" s="6">
        <f t="shared" si="0"/>
        <v>0.91183422746031828</v>
      </c>
      <c r="G40" s="3"/>
    </row>
    <row r="41" spans="1:9" x14ac:dyDescent="0.35">
      <c r="A41" s="42"/>
      <c r="B41" s="42"/>
      <c r="C41" s="2">
        <v>2023</v>
      </c>
      <c r="D41" s="5">
        <v>3078469701000</v>
      </c>
      <c r="E41" s="5">
        <v>30254623117000</v>
      </c>
      <c r="F41" s="6">
        <f t="shared" si="0"/>
        <v>0.10175204262485806</v>
      </c>
      <c r="G41" s="3"/>
    </row>
    <row r="42" spans="1:9" x14ac:dyDescent="0.35">
      <c r="A42" s="42">
        <v>9</v>
      </c>
      <c r="B42" s="42" t="s">
        <v>15</v>
      </c>
      <c r="C42" s="2">
        <v>2019</v>
      </c>
      <c r="D42" s="5">
        <v>69399825034</v>
      </c>
      <c r="E42" s="5">
        <v>50268282766565</v>
      </c>
      <c r="F42" s="6">
        <f t="shared" si="0"/>
        <v>1.380588737361046E-3</v>
      </c>
      <c r="G42" s="3">
        <v>13901</v>
      </c>
      <c r="H42" s="4">
        <f>G42*4992434</f>
        <v>69399825034</v>
      </c>
      <c r="I42" s="4">
        <f>G42*3616163065</f>
        <v>50268282766565</v>
      </c>
    </row>
    <row r="43" spans="1:9" x14ac:dyDescent="0.35">
      <c r="A43" s="42"/>
      <c r="B43" s="42"/>
      <c r="C43" s="2">
        <v>2020</v>
      </c>
      <c r="D43" s="5">
        <v>1459130852270</v>
      </c>
      <c r="E43" s="5">
        <v>49278678797985</v>
      </c>
      <c r="F43" s="6">
        <f t="shared" si="0"/>
        <v>2.9609780291627131E-2</v>
      </c>
      <c r="G43" s="3">
        <v>14105</v>
      </c>
      <c r="H43" s="4">
        <f>G43*103447774</f>
        <v>1459130852270</v>
      </c>
      <c r="I43" s="4">
        <f>G43*3493702857</f>
        <v>49278678797985</v>
      </c>
    </row>
    <row r="44" spans="1:9" x14ac:dyDescent="0.35">
      <c r="A44" s="42"/>
      <c r="B44" s="42"/>
      <c r="C44" s="2">
        <v>2021</v>
      </c>
      <c r="D44" s="5">
        <v>903464508324</v>
      </c>
      <c r="E44" s="5">
        <v>52673686754169</v>
      </c>
      <c r="F44" s="6">
        <f t="shared" si="0"/>
        <v>1.7152103146691036E-2</v>
      </c>
      <c r="G44" s="3">
        <v>14269</v>
      </c>
      <c r="H44" s="4">
        <f>G44*63316596</f>
        <v>903464508324</v>
      </c>
      <c r="I44" s="4">
        <f>G44*3691477101</f>
        <v>52673686754169</v>
      </c>
    </row>
    <row r="45" spans="1:9" x14ac:dyDescent="0.35">
      <c r="A45" s="42"/>
      <c r="B45" s="42"/>
      <c r="C45" s="2">
        <v>2022</v>
      </c>
      <c r="D45" s="5">
        <v>8035018781907</v>
      </c>
      <c r="E45" s="5">
        <v>56535201092702</v>
      </c>
      <c r="F45" s="6">
        <f t="shared" si="0"/>
        <v>0.14212417443659225</v>
      </c>
      <c r="G45" s="3">
        <v>15731</v>
      </c>
      <c r="H45" s="4">
        <f>G45*510776097</f>
        <v>8035018781907</v>
      </c>
      <c r="I45" s="4">
        <f>G45*3593872042</f>
        <v>56535201092702</v>
      </c>
    </row>
    <row r="46" spans="1:9" x14ac:dyDescent="0.35">
      <c r="A46" s="42"/>
      <c r="B46" s="42"/>
      <c r="C46" s="2">
        <v>2023</v>
      </c>
      <c r="D46" s="5">
        <v>2328480290856</v>
      </c>
      <c r="E46" s="5">
        <v>47991586444240</v>
      </c>
      <c r="F46" s="6">
        <f t="shared" si="0"/>
        <v>4.8518510501031092E-2</v>
      </c>
      <c r="G46" s="3">
        <v>15416</v>
      </c>
      <c r="H46" s="4">
        <f>G46*151043091</f>
        <v>2328480290856</v>
      </c>
      <c r="I46" s="4">
        <f>G46*3113102390</f>
        <v>47991586444240</v>
      </c>
    </row>
    <row r="47" spans="1:9" x14ac:dyDescent="0.35">
      <c r="A47" s="42">
        <v>10</v>
      </c>
      <c r="B47" s="42" t="s">
        <v>16</v>
      </c>
      <c r="C47" s="2">
        <v>2019</v>
      </c>
      <c r="D47" s="5">
        <v>1570551591695</v>
      </c>
      <c r="E47" s="5">
        <v>102501986581556</v>
      </c>
      <c r="F47" s="6">
        <f t="shared" si="0"/>
        <v>1.5322157590042278E-2</v>
      </c>
      <c r="G47" s="3">
        <v>13901</v>
      </c>
      <c r="H47" s="4">
        <f>G47*112981195</f>
        <v>1570551591695</v>
      </c>
      <c r="I47" s="4">
        <f>G47*7373713156</f>
        <v>102501986581556</v>
      </c>
    </row>
    <row r="48" spans="1:9" x14ac:dyDescent="0.35">
      <c r="A48" s="42"/>
      <c r="B48" s="42"/>
      <c r="C48" s="2">
        <v>2020</v>
      </c>
      <c r="D48" s="5">
        <v>-3043405016470</v>
      </c>
      <c r="E48" s="5">
        <v>106266878101475</v>
      </c>
      <c r="F48" s="6">
        <f t="shared" si="0"/>
        <v>-2.8639262494978265E-2</v>
      </c>
      <c r="G48" s="3">
        <v>14105</v>
      </c>
      <c r="H48" s="4">
        <f>G48*-215767814</f>
        <v>-3043405016470</v>
      </c>
      <c r="I48" s="4">
        <f>G48*7533986395</f>
        <v>106266878101475</v>
      </c>
    </row>
    <row r="49" spans="1:9" x14ac:dyDescent="0.35">
      <c r="A49" s="42"/>
      <c r="B49" s="42"/>
      <c r="C49" s="2">
        <v>2021</v>
      </c>
      <c r="D49" s="5">
        <v>5201537572315</v>
      </c>
      <c r="E49" s="5">
        <v>107173729882638</v>
      </c>
      <c r="F49" s="6">
        <f t="shared" si="0"/>
        <v>4.853369923777974E-2</v>
      </c>
      <c r="G49" s="3">
        <v>14269</v>
      </c>
      <c r="H49" s="4">
        <f>G49*364534135</f>
        <v>5201537572315</v>
      </c>
      <c r="I49" s="4">
        <f>G49*7510948902</f>
        <v>107173729882638</v>
      </c>
    </row>
    <row r="50" spans="1:9" x14ac:dyDescent="0.35">
      <c r="A50" s="42"/>
      <c r="B50" s="42"/>
      <c r="C50" s="2">
        <v>2022</v>
      </c>
      <c r="D50" s="5">
        <v>6313519512471</v>
      </c>
      <c r="E50" s="5">
        <v>113182342376842</v>
      </c>
      <c r="F50" s="6">
        <f t="shared" si="0"/>
        <v>5.578184175982203E-2</v>
      </c>
      <c r="G50" s="3">
        <v>15731</v>
      </c>
      <c r="H50" s="4">
        <f>G50*401342541</f>
        <v>6313519512471</v>
      </c>
      <c r="I50" s="4">
        <f>G50*7194859982</f>
        <v>113182342376842</v>
      </c>
    </row>
    <row r="51" spans="1:9" x14ac:dyDescent="0.35">
      <c r="A51" s="42"/>
      <c r="B51" s="42"/>
      <c r="C51" s="2">
        <v>2023</v>
      </c>
      <c r="D51" s="5">
        <v>5805910729816</v>
      </c>
      <c r="E51" s="5">
        <v>101733860238104</v>
      </c>
      <c r="F51" s="6">
        <f t="shared" si="0"/>
        <v>5.7069600192379409E-2</v>
      </c>
      <c r="G51" s="3">
        <v>15416</v>
      </c>
      <c r="H51" s="4">
        <f>G51*376615901</f>
        <v>5805910729816</v>
      </c>
      <c r="I51" s="4">
        <f>G51*6599238469</f>
        <v>101733860238104</v>
      </c>
    </row>
    <row r="52" spans="1:9" x14ac:dyDescent="0.35">
      <c r="A52" s="42">
        <v>11</v>
      </c>
      <c r="B52" s="42" t="s">
        <v>17</v>
      </c>
      <c r="C52" s="2">
        <v>2019</v>
      </c>
      <c r="D52" s="5">
        <v>25135343368</v>
      </c>
      <c r="E52" s="5">
        <v>3032300612430</v>
      </c>
      <c r="F52" s="6">
        <f t="shared" si="0"/>
        <v>8.2891990540005355E-3</v>
      </c>
      <c r="G52" s="3">
        <v>13901</v>
      </c>
      <c r="H52" s="4">
        <f>G52*1808168</f>
        <v>25135343368</v>
      </c>
      <c r="I52" s="4">
        <f>G52*218135430</f>
        <v>3032300612430</v>
      </c>
    </row>
    <row r="53" spans="1:9" x14ac:dyDescent="0.35">
      <c r="A53" s="42"/>
      <c r="B53" s="42"/>
      <c r="C53" s="2">
        <v>2020</v>
      </c>
      <c r="D53" s="5">
        <v>-211235831170</v>
      </c>
      <c r="E53" s="5">
        <v>2748487041300</v>
      </c>
      <c r="F53" s="6">
        <f t="shared" si="0"/>
        <v>-7.6855312757846614E-2</v>
      </c>
      <c r="G53" s="3">
        <v>14105</v>
      </c>
      <c r="H53" s="4">
        <f>G53*-14975954</f>
        <v>-211235831170</v>
      </c>
      <c r="I53" s="4">
        <f>G53*194859060</f>
        <v>2748487041300</v>
      </c>
    </row>
    <row r="54" spans="1:9" x14ac:dyDescent="0.35">
      <c r="A54" s="42"/>
      <c r="B54" s="42"/>
      <c r="C54" s="2">
        <v>2021</v>
      </c>
      <c r="D54" s="5">
        <v>173254340690</v>
      </c>
      <c r="E54" s="5">
        <v>2534732103865</v>
      </c>
      <c r="F54" s="6">
        <f t="shared" si="0"/>
        <v>6.8352130951361292E-2</v>
      </c>
      <c r="G54" s="3">
        <v>14269</v>
      </c>
      <c r="H54" s="4">
        <f>G54*12142010</f>
        <v>173254340690</v>
      </c>
      <c r="I54" s="4">
        <f>G54*177639085</f>
        <v>2534732103865</v>
      </c>
    </row>
    <row r="55" spans="1:9" x14ac:dyDescent="0.35">
      <c r="A55" s="42"/>
      <c r="B55" s="42"/>
      <c r="C55" s="2">
        <v>2022</v>
      </c>
      <c r="D55" s="5">
        <v>402486114009</v>
      </c>
      <c r="E55" s="5">
        <v>3319144600432</v>
      </c>
      <c r="F55" s="6">
        <f t="shared" si="0"/>
        <v>0.12126200044331145</v>
      </c>
      <c r="G55" s="3">
        <v>15731</v>
      </c>
      <c r="H55" s="4">
        <f>G55*25585539</f>
        <v>402486114009</v>
      </c>
      <c r="I55" s="4">
        <f>G55*210993872</f>
        <v>3319144600432</v>
      </c>
    </row>
    <row r="56" spans="1:9" x14ac:dyDescent="0.35">
      <c r="A56" s="42"/>
      <c r="B56" s="42"/>
      <c r="C56" s="2">
        <v>2023</v>
      </c>
      <c r="D56" s="5">
        <v>379831941208</v>
      </c>
      <c r="E56" s="5">
        <v>3808801999176</v>
      </c>
      <c r="F56" s="6">
        <f t="shared" si="0"/>
        <v>9.9724779941349859E-2</v>
      </c>
      <c r="G56" s="3">
        <v>15416</v>
      </c>
      <c r="H56" s="4">
        <f>G56*24638813</f>
        <v>379831941208</v>
      </c>
      <c r="I56" s="4">
        <f>G56*247068111</f>
        <v>3808801999176</v>
      </c>
    </row>
    <row r="57" spans="1:9" x14ac:dyDescent="0.35">
      <c r="A57" s="42">
        <v>12</v>
      </c>
      <c r="B57" s="42" t="s">
        <v>18</v>
      </c>
      <c r="C57" s="2">
        <v>2019</v>
      </c>
      <c r="D57" s="5">
        <v>-346842961336</v>
      </c>
      <c r="E57" s="5">
        <v>83371573075321</v>
      </c>
      <c r="F57" s="6">
        <f t="shared" si="0"/>
        <v>-4.1602065133477702E-3</v>
      </c>
      <c r="G57" s="3">
        <v>13901</v>
      </c>
      <c r="H57" s="4">
        <f>G57*-24950936</f>
        <v>-346842961336</v>
      </c>
      <c r="I57" s="4">
        <f>G57*5997523421</f>
        <v>83371573075321</v>
      </c>
    </row>
    <row r="58" spans="1:9" x14ac:dyDescent="0.35">
      <c r="A58" s="42"/>
      <c r="B58" s="42"/>
      <c r="C58" s="2">
        <v>2020</v>
      </c>
      <c r="D58" s="5">
        <v>-2500866149600</v>
      </c>
      <c r="E58" s="5">
        <v>83231107780275</v>
      </c>
      <c r="F58" s="6">
        <f t="shared" si="0"/>
        <v>-3.0047252959820414E-2</v>
      </c>
      <c r="G58" s="3">
        <v>14105</v>
      </c>
      <c r="H58" s="4">
        <f>G58*-177303520</f>
        <v>-2500866149600</v>
      </c>
      <c r="I58" s="4">
        <f>G58*5900822955</f>
        <v>83231107780275</v>
      </c>
    </row>
    <row r="59" spans="1:9" x14ac:dyDescent="0.35">
      <c r="A59" s="42"/>
      <c r="B59" s="42"/>
      <c r="C59" s="2">
        <v>2021</v>
      </c>
      <c r="D59" s="5">
        <v>893250116019</v>
      </c>
      <c r="E59" s="5">
        <v>81103342779391</v>
      </c>
      <c r="F59" s="6">
        <f t="shared" si="0"/>
        <v>1.1013727491463914E-2</v>
      </c>
      <c r="G59" s="3">
        <v>14269</v>
      </c>
      <c r="H59" s="4">
        <f>G59*62600751</f>
        <v>893250116019</v>
      </c>
      <c r="I59" s="4">
        <f>G59*5683884139</f>
        <v>81103342779391</v>
      </c>
    </row>
    <row r="60" spans="1:9" x14ac:dyDescent="0.35">
      <c r="A60" s="42"/>
      <c r="B60" s="42"/>
      <c r="C60" s="2">
        <v>2022</v>
      </c>
      <c r="D60" s="5">
        <v>8674236027078</v>
      </c>
      <c r="E60" s="5">
        <v>109045810548806</v>
      </c>
      <c r="F60" s="6">
        <f t="shared" si="0"/>
        <v>7.9546715122958744E-2</v>
      </c>
      <c r="G60" s="3">
        <v>15731</v>
      </c>
      <c r="H60" s="4">
        <f>G60*551410338</f>
        <v>8674236027078</v>
      </c>
      <c r="I60" s="4">
        <f>G60*6931905826</f>
        <v>109045810548806</v>
      </c>
    </row>
    <row r="61" spans="1:9" x14ac:dyDescent="0.35">
      <c r="A61" s="42"/>
      <c r="B61" s="42"/>
      <c r="C61" s="2">
        <v>2023</v>
      </c>
      <c r="D61" s="5">
        <v>5330368783848</v>
      </c>
      <c r="E61" s="5">
        <v>115131563602904</v>
      </c>
      <c r="F61" s="6">
        <f t="shared" si="0"/>
        <v>4.6298066464490806E-2</v>
      </c>
      <c r="G61" s="3">
        <v>15416</v>
      </c>
      <c r="H61" s="4">
        <f>G61*345768603</f>
        <v>5330368783848</v>
      </c>
      <c r="I61" s="4">
        <f>G61*7468316269</f>
        <v>115131563602904</v>
      </c>
    </row>
    <row r="62" spans="1:9" x14ac:dyDescent="0.35">
      <c r="A62" s="42">
        <v>13</v>
      </c>
      <c r="B62" s="42" t="s">
        <v>19</v>
      </c>
      <c r="C62" s="2">
        <v>2019</v>
      </c>
      <c r="D62" s="5">
        <v>52462082079</v>
      </c>
      <c r="E62" s="5">
        <v>7638858016897</v>
      </c>
      <c r="F62" s="6">
        <f t="shared" si="0"/>
        <v>6.8677912278189927E-3</v>
      </c>
      <c r="G62" s="3">
        <v>13901</v>
      </c>
      <c r="H62" s="4">
        <f>G62*3773979</f>
        <v>52462082079</v>
      </c>
      <c r="I62" s="4">
        <f>G62*549518597</f>
        <v>7638858016897</v>
      </c>
    </row>
    <row r="63" spans="1:9" x14ac:dyDescent="0.35">
      <c r="A63" s="42"/>
      <c r="B63" s="42"/>
      <c r="C63" s="2">
        <v>2020</v>
      </c>
      <c r="D63" s="5">
        <v>23243516660</v>
      </c>
      <c r="E63" s="5">
        <v>7766771050220</v>
      </c>
      <c r="F63" s="6">
        <f t="shared" si="0"/>
        <v>2.992687245408323E-3</v>
      </c>
      <c r="G63" s="3">
        <v>14105</v>
      </c>
      <c r="H63" s="4">
        <f>G63*1647892</f>
        <v>23243516660</v>
      </c>
      <c r="I63" s="4">
        <f>G63*550639564</f>
        <v>7766771050220</v>
      </c>
    </row>
    <row r="64" spans="1:9" x14ac:dyDescent="0.35">
      <c r="A64" s="42"/>
      <c r="B64" s="42"/>
      <c r="C64" s="2">
        <v>2021</v>
      </c>
      <c r="D64" s="5">
        <v>10701593041</v>
      </c>
      <c r="E64" s="5">
        <v>8155744216077</v>
      </c>
      <c r="F64" s="6">
        <f t="shared" si="0"/>
        <v>1.3121540790728206E-3</v>
      </c>
      <c r="G64" s="3">
        <v>14269</v>
      </c>
      <c r="H64" s="4">
        <f>G64*749989</f>
        <v>10701593041</v>
      </c>
      <c r="I64" s="4">
        <f>G64*571570833</f>
        <v>8155744216077</v>
      </c>
    </row>
    <row r="65" spans="1:9" x14ac:dyDescent="0.35">
      <c r="A65" s="42"/>
      <c r="B65" s="42"/>
      <c r="C65" s="2">
        <v>2022</v>
      </c>
      <c r="D65" s="5">
        <v>-3912425988468</v>
      </c>
      <c r="E65" s="5">
        <v>125674013975906</v>
      </c>
      <c r="F65" s="6">
        <f t="shared" si="0"/>
        <v>-3.1131543146366625E-2</v>
      </c>
      <c r="G65" s="3">
        <v>15731</v>
      </c>
      <c r="H65" s="4">
        <f>G65*-248708028</f>
        <v>-3912425988468</v>
      </c>
      <c r="I65" s="4">
        <f>G65*7988939926</f>
        <v>125674013975906</v>
      </c>
    </row>
    <row r="66" spans="1:9" x14ac:dyDescent="0.35">
      <c r="A66" s="42"/>
      <c r="B66" s="42"/>
      <c r="C66" s="2">
        <v>2023</v>
      </c>
      <c r="D66" s="5">
        <v>544012971872</v>
      </c>
      <c r="E66" s="5">
        <v>125449535351880</v>
      </c>
      <c r="F66" s="6">
        <f t="shared" si="0"/>
        <v>4.3365084641092486E-3</v>
      </c>
      <c r="G66" s="3">
        <v>15416</v>
      </c>
      <c r="H66" s="4">
        <f>G66*35294692</f>
        <v>544102971872</v>
      </c>
      <c r="I66" s="4">
        <f>G66*8137619055</f>
        <v>125449535351880</v>
      </c>
    </row>
    <row r="67" spans="1:9" x14ac:dyDescent="0.35">
      <c r="A67" s="42">
        <v>14</v>
      </c>
      <c r="B67" s="42" t="s">
        <v>20</v>
      </c>
      <c r="C67" s="2">
        <v>2019</v>
      </c>
      <c r="D67" s="5">
        <v>356625000000</v>
      </c>
      <c r="E67" s="5">
        <v>6805037000000</v>
      </c>
      <c r="F67" s="6">
        <f t="shared" ref="F67:F130" si="1">D67/E67</f>
        <v>5.2406033942210745E-2</v>
      </c>
      <c r="G67" s="3"/>
    </row>
    <row r="68" spans="1:9" x14ac:dyDescent="0.35">
      <c r="A68" s="42"/>
      <c r="B68" s="42"/>
      <c r="C68" s="2">
        <v>2020</v>
      </c>
      <c r="D68" s="5">
        <v>249085000000</v>
      </c>
      <c r="E68" s="5">
        <v>7562822000000</v>
      </c>
      <c r="F68" s="6">
        <f t="shared" si="1"/>
        <v>3.2935457161361197E-2</v>
      </c>
      <c r="G68" s="3"/>
    </row>
    <row r="69" spans="1:9" x14ac:dyDescent="0.35">
      <c r="A69" s="42"/>
      <c r="B69" s="42"/>
      <c r="C69" s="2">
        <v>2021</v>
      </c>
      <c r="D69" s="5">
        <v>108852000000</v>
      </c>
      <c r="E69" s="5">
        <v>7234857000000</v>
      </c>
      <c r="F69" s="6">
        <f t="shared" si="1"/>
        <v>1.5045494333889391E-2</v>
      </c>
      <c r="G69" s="3"/>
    </row>
    <row r="70" spans="1:9" x14ac:dyDescent="0.35">
      <c r="A70" s="42"/>
      <c r="B70" s="42"/>
      <c r="C70" s="2">
        <v>2022</v>
      </c>
      <c r="D70" s="5">
        <v>378058000000</v>
      </c>
      <c r="E70" s="5">
        <v>8836089000000</v>
      </c>
      <c r="F70" s="6">
        <f t="shared" si="1"/>
        <v>4.2785671353016023E-2</v>
      </c>
      <c r="G70" s="3"/>
    </row>
    <row r="71" spans="1:9" x14ac:dyDescent="0.35">
      <c r="A71" s="42"/>
      <c r="B71" s="42"/>
      <c r="C71" s="2">
        <v>2023</v>
      </c>
      <c r="D71" s="5">
        <v>503131000000</v>
      </c>
      <c r="E71" s="5">
        <v>9601482000000</v>
      </c>
      <c r="F71" s="6">
        <f t="shared" si="1"/>
        <v>5.2401389702131401E-2</v>
      </c>
      <c r="G71" s="3"/>
    </row>
    <row r="72" spans="1:9" x14ac:dyDescent="0.35">
      <c r="A72" s="42">
        <v>15</v>
      </c>
      <c r="B72" s="42" t="s">
        <v>21</v>
      </c>
      <c r="C72" s="2">
        <v>2019</v>
      </c>
      <c r="D72" s="5">
        <v>-234126438717</v>
      </c>
      <c r="E72" s="5">
        <v>344388521225</v>
      </c>
      <c r="F72" s="6">
        <f t="shared" si="1"/>
        <v>-0.67983229488661656</v>
      </c>
      <c r="G72" s="3">
        <v>13901</v>
      </c>
      <c r="H72" s="4">
        <f>G72*-16842417</f>
        <v>-234126438717</v>
      </c>
      <c r="I72" s="4">
        <f>G72*247743725</f>
        <v>3443885521225</v>
      </c>
    </row>
    <row r="73" spans="1:9" x14ac:dyDescent="0.35">
      <c r="A73" s="42"/>
      <c r="B73" s="42"/>
      <c r="C73" s="2">
        <v>2020</v>
      </c>
      <c r="D73" s="5">
        <v>-210634591440</v>
      </c>
      <c r="E73" s="5">
        <v>3107520365950</v>
      </c>
      <c r="F73" s="6">
        <f t="shared" si="1"/>
        <v>-6.7782207881236817E-2</v>
      </c>
      <c r="G73" s="3">
        <v>14105</v>
      </c>
      <c r="H73" s="4">
        <f>G73*-14933328</f>
        <v>-210634591440</v>
      </c>
      <c r="I73" s="4">
        <f>G73*220313390</f>
        <v>3107520365950</v>
      </c>
    </row>
    <row r="74" spans="1:9" x14ac:dyDescent="0.35">
      <c r="A74" s="42"/>
      <c r="B74" s="42"/>
      <c r="C74" s="2">
        <v>2021</v>
      </c>
      <c r="D74" s="5">
        <v>1856354093</v>
      </c>
      <c r="E74" s="5">
        <v>2797601771804</v>
      </c>
      <c r="F74" s="6">
        <f t="shared" si="1"/>
        <v>6.6355194356448822E-4</v>
      </c>
      <c r="G74" s="3">
        <v>14269</v>
      </c>
      <c r="H74" s="4">
        <f>G74*130097</f>
        <v>1856354093</v>
      </c>
      <c r="I74" s="4">
        <f>G74*196061516</f>
        <v>2797601771804</v>
      </c>
    </row>
    <row r="75" spans="1:9" x14ac:dyDescent="0.35">
      <c r="A75" s="42"/>
      <c r="B75" s="42"/>
      <c r="C75" s="2">
        <v>2022</v>
      </c>
      <c r="D75" s="5">
        <v>13545885445</v>
      </c>
      <c r="E75" s="5">
        <v>2980170873016</v>
      </c>
      <c r="F75" s="6">
        <f t="shared" si="1"/>
        <v>4.5453385131877556E-3</v>
      </c>
      <c r="G75" s="3">
        <v>15731</v>
      </c>
      <c r="H75" s="4">
        <f>G75*861095</f>
        <v>13545885445</v>
      </c>
      <c r="I75" s="4">
        <f>G75*189445736</f>
        <v>2980170873016</v>
      </c>
    </row>
    <row r="76" spans="1:9" x14ac:dyDescent="0.35">
      <c r="A76" s="42"/>
      <c r="B76" s="42"/>
      <c r="C76" s="2">
        <v>2023</v>
      </c>
      <c r="D76" s="5">
        <v>102217745832</v>
      </c>
      <c r="E76" s="5">
        <v>3002966194720</v>
      </c>
      <c r="F76" s="6">
        <f t="shared" si="1"/>
        <v>3.4038926582565444E-2</v>
      </c>
      <c r="G76" s="3">
        <v>15416</v>
      </c>
      <c r="H76" s="4">
        <f>G76*6630627</f>
        <v>102217745832</v>
      </c>
      <c r="I76" s="4">
        <f>G76*194795420</f>
        <v>3002966194720</v>
      </c>
    </row>
    <row r="77" spans="1:9" x14ac:dyDescent="0.35">
      <c r="A77" s="42">
        <v>16</v>
      </c>
      <c r="B77" s="42" t="s">
        <v>22</v>
      </c>
      <c r="C77" s="2">
        <v>2019</v>
      </c>
      <c r="D77" s="5">
        <v>184725078818</v>
      </c>
      <c r="E77" s="5">
        <v>1990602807233</v>
      </c>
      <c r="F77" s="6">
        <f t="shared" si="1"/>
        <v>9.2798562398680437E-2</v>
      </c>
      <c r="G77" s="3">
        <v>13901</v>
      </c>
      <c r="H77" s="4">
        <f>G77*13288618</f>
        <v>184725078818</v>
      </c>
      <c r="I77" s="4">
        <f>G77*143198533</f>
        <v>1990602807233</v>
      </c>
    </row>
    <row r="78" spans="1:9" x14ac:dyDescent="0.35">
      <c r="A78" s="42"/>
      <c r="B78" s="42"/>
      <c r="C78" s="2">
        <v>2020</v>
      </c>
      <c r="D78" s="5">
        <v>118908253100</v>
      </c>
      <c r="E78" s="5">
        <v>2071120270765</v>
      </c>
      <c r="F78" s="6">
        <f t="shared" si="1"/>
        <v>5.7412529237657169E-2</v>
      </c>
      <c r="G78" s="3">
        <v>14105</v>
      </c>
      <c r="H78" s="4">
        <f>G78*8430220</f>
        <v>118908253100</v>
      </c>
      <c r="I78" s="4">
        <f>G78*146835893</f>
        <v>2071120270765</v>
      </c>
    </row>
    <row r="79" spans="1:9" x14ac:dyDescent="0.35">
      <c r="A79" s="42"/>
      <c r="B79" s="42"/>
      <c r="C79" s="2">
        <v>2021</v>
      </c>
      <c r="D79" s="5">
        <v>357321529814</v>
      </c>
      <c r="E79" s="5">
        <v>2300678624350</v>
      </c>
      <c r="F79" s="6">
        <f t="shared" si="1"/>
        <v>0.15531136162702966</v>
      </c>
      <c r="G79" s="3">
        <v>14269</v>
      </c>
      <c r="H79" s="4">
        <f>G79*25041806</f>
        <v>357321529814</v>
      </c>
      <c r="I79" s="4">
        <f>G79*161236150</f>
        <v>2300678624350</v>
      </c>
    </row>
    <row r="80" spans="1:9" x14ac:dyDescent="0.35">
      <c r="A80" s="42"/>
      <c r="B80" s="42"/>
      <c r="C80" s="2">
        <v>2022</v>
      </c>
      <c r="D80" s="5">
        <v>665929773113</v>
      </c>
      <c r="E80" s="5">
        <v>2821424805757</v>
      </c>
      <c r="F80" s="6">
        <f t="shared" si="1"/>
        <v>0.23602605738568613</v>
      </c>
      <c r="G80" s="3">
        <v>15731</v>
      </c>
      <c r="H80" s="4">
        <f>G80*42332323</f>
        <v>665929773113</v>
      </c>
      <c r="I80" s="4">
        <f>G80*179354447</f>
        <v>2821424805757</v>
      </c>
    </row>
    <row r="81" spans="1:9" x14ac:dyDescent="0.35">
      <c r="A81" s="42"/>
      <c r="B81" s="42"/>
      <c r="C81" s="2">
        <v>2023</v>
      </c>
      <c r="D81" s="5">
        <v>630370291232</v>
      </c>
      <c r="E81" s="5">
        <v>3142890258688</v>
      </c>
      <c r="F81" s="6">
        <f t="shared" si="1"/>
        <v>0.20057025201228254</v>
      </c>
      <c r="G81" s="3">
        <v>15416</v>
      </c>
      <c r="H81" s="4">
        <f>G81*40890652</f>
        <v>630370291232</v>
      </c>
      <c r="I81" s="4">
        <f>G81*203871968</f>
        <v>3142890258688</v>
      </c>
    </row>
    <row r="82" spans="1:9" x14ac:dyDescent="0.35">
      <c r="A82" s="42">
        <v>17</v>
      </c>
      <c r="B82" s="42" t="s">
        <v>23</v>
      </c>
      <c r="C82" s="2">
        <v>2019</v>
      </c>
      <c r="D82" s="5">
        <v>279724109689</v>
      </c>
      <c r="E82" s="5">
        <v>6123774162554</v>
      </c>
      <c r="F82" s="6">
        <f t="shared" si="1"/>
        <v>4.5678384320485363E-2</v>
      </c>
      <c r="G82" s="3">
        <v>13901</v>
      </c>
      <c r="H82" s="4">
        <f>G82*20122589</f>
        <v>279724109689</v>
      </c>
      <c r="I82" s="4">
        <f>G82*447001954</f>
        <v>6213774162554</v>
      </c>
    </row>
    <row r="83" spans="1:9" x14ac:dyDescent="0.35">
      <c r="A83" s="42"/>
      <c r="B83" s="42"/>
      <c r="C83" s="2">
        <v>2020</v>
      </c>
      <c r="D83" s="5">
        <v>850423103075</v>
      </c>
      <c r="E83" s="5">
        <v>7034194756680</v>
      </c>
      <c r="F83" s="6">
        <f t="shared" si="1"/>
        <v>0.12089843009640848</v>
      </c>
      <c r="G83" s="3">
        <v>14105</v>
      </c>
      <c r="H83" s="4">
        <f>G83*60292315</f>
        <v>850423103075</v>
      </c>
      <c r="I83" s="4">
        <f>G83*498702216</f>
        <v>7034194756680</v>
      </c>
    </row>
    <row r="84" spans="1:9" x14ac:dyDescent="0.35">
      <c r="A84" s="42"/>
      <c r="B84" s="42"/>
      <c r="C84" s="2">
        <v>2021</v>
      </c>
      <c r="D84" s="5">
        <v>1402830103075</v>
      </c>
      <c r="E84" s="5">
        <v>12480489037558</v>
      </c>
      <c r="F84" s="6">
        <f t="shared" si="1"/>
        <v>0.11240185371369753</v>
      </c>
      <c r="G84" s="3">
        <v>14269</v>
      </c>
      <c r="H84" s="4">
        <f>G84*98313145</f>
        <v>1402830266005</v>
      </c>
      <c r="I84" s="4">
        <f>G84*874657582</f>
        <v>12480489037558</v>
      </c>
    </row>
    <row r="85" spans="1:9" x14ac:dyDescent="0.35">
      <c r="A85" s="42"/>
      <c r="B85" s="42"/>
      <c r="C85" s="2">
        <v>2022</v>
      </c>
      <c r="D85" s="5">
        <v>5974196431007</v>
      </c>
      <c r="E85" s="5">
        <v>20116894920736</v>
      </c>
      <c r="F85" s="6">
        <f t="shared" si="1"/>
        <v>0.29697408345305543</v>
      </c>
      <c r="G85" s="3">
        <v>15731</v>
      </c>
      <c r="H85" s="4">
        <f>G85*379772197</f>
        <v>5974196431007</v>
      </c>
      <c r="I85" s="4">
        <f>G85*1278805856</f>
        <v>20116894920736</v>
      </c>
    </row>
    <row r="86" spans="1:9" x14ac:dyDescent="0.35">
      <c r="A86" s="42"/>
      <c r="B86" s="42"/>
      <c r="C86" s="2">
        <v>2023</v>
      </c>
      <c r="D86" s="5">
        <v>3016481278592</v>
      </c>
      <c r="E86" s="5">
        <v>25175980471872</v>
      </c>
      <c r="F86" s="6">
        <f t="shared" si="1"/>
        <v>0.1198158412127059</v>
      </c>
      <c r="G86" s="3">
        <v>15416</v>
      </c>
      <c r="H86" s="4">
        <f>G86*195672112</f>
        <v>3016481278592</v>
      </c>
      <c r="I86" s="4">
        <f>G86*1633107192</f>
        <v>25175980471872</v>
      </c>
    </row>
    <row r="87" spans="1:9" x14ac:dyDescent="0.35">
      <c r="A87" s="42">
        <v>18</v>
      </c>
      <c r="B87" s="42" t="s">
        <v>24</v>
      </c>
      <c r="C87" s="2">
        <v>2019</v>
      </c>
      <c r="D87" s="5">
        <v>490532329857</v>
      </c>
      <c r="E87" s="5">
        <v>2673541644389</v>
      </c>
      <c r="F87" s="6">
        <f t="shared" si="1"/>
        <v>0.18347659962076415</v>
      </c>
      <c r="G87" s="3">
        <v>13901</v>
      </c>
      <c r="H87" s="4">
        <f>G87*35287557</f>
        <v>490532329857</v>
      </c>
      <c r="I87" s="4">
        <f>G87*192327289</f>
        <v>2673541644389</v>
      </c>
    </row>
    <row r="88" spans="1:9" x14ac:dyDescent="0.35">
      <c r="A88" s="42"/>
      <c r="B88" s="42"/>
      <c r="C88" s="2">
        <v>2020</v>
      </c>
      <c r="D88" s="5">
        <v>387428890030</v>
      </c>
      <c r="E88" s="5">
        <v>2566730603710</v>
      </c>
      <c r="F88" s="6">
        <f t="shared" si="1"/>
        <v>0.15094256073076118</v>
      </c>
      <c r="G88" s="3">
        <v>14105</v>
      </c>
      <c r="H88" s="4">
        <f>G88*27467486</f>
        <v>387428890030</v>
      </c>
      <c r="I88" s="4">
        <f>G88*181973102</f>
        <v>2566730603710</v>
      </c>
    </row>
    <row r="89" spans="1:9" x14ac:dyDescent="0.35">
      <c r="A89" s="42"/>
      <c r="B89" s="42"/>
      <c r="C89" s="2">
        <v>2021</v>
      </c>
      <c r="D89" s="5">
        <v>1434981661952</v>
      </c>
      <c r="E89" s="5">
        <v>3691681944091</v>
      </c>
      <c r="F89" s="6">
        <f t="shared" si="1"/>
        <v>0.38870674226117125</v>
      </c>
      <c r="G89" s="3">
        <v>14269</v>
      </c>
      <c r="H89" s="4">
        <f>G89*100566379</f>
        <v>1434981661951</v>
      </c>
      <c r="I89" s="4">
        <f>G89*258720439</f>
        <v>3691681944091</v>
      </c>
    </row>
    <row r="90" spans="1:9" x14ac:dyDescent="0.35">
      <c r="A90" s="42"/>
      <c r="B90" s="42"/>
      <c r="C90" s="2">
        <v>2022</v>
      </c>
      <c r="D90" s="5">
        <v>2822010313577</v>
      </c>
      <c r="E90" s="5">
        <v>4822302985601</v>
      </c>
      <c r="F90" s="6">
        <f t="shared" si="1"/>
        <v>0.58519971101013157</v>
      </c>
      <c r="G90" s="3">
        <v>15731</v>
      </c>
      <c r="H90" s="4">
        <f>G90*179391667</f>
        <v>2822010313577</v>
      </c>
      <c r="I90" s="4">
        <f>G90*306547771</f>
        <v>4822302985601</v>
      </c>
    </row>
    <row r="91" spans="1:9" x14ac:dyDescent="0.35">
      <c r="A91" s="42"/>
      <c r="B91" s="42"/>
      <c r="C91" s="2">
        <v>2023</v>
      </c>
      <c r="D91" s="5">
        <v>334325666632</v>
      </c>
      <c r="E91" s="5">
        <v>3537982020400</v>
      </c>
      <c r="F91" s="6">
        <f t="shared" si="1"/>
        <v>9.4496146307210899E-2</v>
      </c>
      <c r="G91" s="3">
        <v>15416</v>
      </c>
      <c r="H91" s="4">
        <f>G91*21686927</f>
        <v>334325666632</v>
      </c>
      <c r="I91" s="4">
        <f>G91*229500650</f>
        <v>3537982020400</v>
      </c>
    </row>
    <row r="92" spans="1:9" x14ac:dyDescent="0.35">
      <c r="A92" s="42">
        <v>19</v>
      </c>
      <c r="B92" s="42" t="s">
        <v>25</v>
      </c>
      <c r="C92" s="2">
        <v>2019</v>
      </c>
      <c r="D92" s="5">
        <v>928112178157</v>
      </c>
      <c r="E92" s="5">
        <v>10851762367467</v>
      </c>
      <c r="F92" s="6">
        <f t="shared" si="1"/>
        <v>8.5526400848900855E-2</v>
      </c>
      <c r="G92" s="3">
        <v>13901</v>
      </c>
      <c r="H92" s="4">
        <f>G92*66765857</f>
        <v>928112178157</v>
      </c>
      <c r="I92" s="4">
        <f>G92*780646167</f>
        <v>10851762367467</v>
      </c>
    </row>
    <row r="93" spans="1:9" x14ac:dyDescent="0.35">
      <c r="A93" s="42"/>
      <c r="B93" s="42"/>
      <c r="C93" s="2">
        <v>2020</v>
      </c>
      <c r="D93" s="5">
        <v>1352056680065</v>
      </c>
      <c r="E93" s="5">
        <v>11477489075325</v>
      </c>
      <c r="F93" s="6">
        <f t="shared" si="1"/>
        <v>0.1178007377041842</v>
      </c>
      <c r="G93" s="3">
        <v>14105</v>
      </c>
      <c r="H93" s="4">
        <f>G93*95856553</f>
        <v>1352056680065</v>
      </c>
      <c r="I93" s="4">
        <f>G93*813717765</f>
        <v>11477489075325</v>
      </c>
    </row>
    <row r="94" spans="1:9" x14ac:dyDescent="0.35">
      <c r="A94" s="42"/>
      <c r="B94" s="42"/>
      <c r="C94" s="2">
        <v>2021</v>
      </c>
      <c r="D94" s="5">
        <v>5051573735530</v>
      </c>
      <c r="E94" s="5">
        <v>16110939606276</v>
      </c>
      <c r="F94" s="6">
        <f t="shared" si="1"/>
        <v>0.31354929377068513</v>
      </c>
      <c r="G94" s="3">
        <v>14269</v>
      </c>
      <c r="H94" s="4">
        <f>G94*354024370</f>
        <v>5051573735530</v>
      </c>
      <c r="I94" s="4">
        <f>G94*1129086804</f>
        <v>16110939606276</v>
      </c>
    </row>
    <row r="95" spans="1:9" x14ac:dyDescent="0.35">
      <c r="A95" s="42"/>
      <c r="B95" s="42"/>
      <c r="C95" s="2">
        <v>2022</v>
      </c>
      <c r="D95" s="5">
        <v>10947329282854</v>
      </c>
      <c r="E95" s="5">
        <v>13041422745947</v>
      </c>
      <c r="F95" s="6">
        <f t="shared" si="1"/>
        <v>0.83942752996456615</v>
      </c>
      <c r="G95" s="3">
        <v>15731</v>
      </c>
      <c r="H95" s="4">
        <f>G95*695908034</f>
        <v>10947329282854</v>
      </c>
      <c r="I95" s="4">
        <f>G95*829026937</f>
        <v>13041422745947</v>
      </c>
    </row>
    <row r="96" spans="1:9" x14ac:dyDescent="0.35">
      <c r="A96" s="42"/>
      <c r="B96" s="42"/>
      <c r="C96" s="2">
        <v>2023</v>
      </c>
      <c r="D96" s="5">
        <v>8151185519392</v>
      </c>
      <c r="E96" s="5">
        <v>20226443248920</v>
      </c>
      <c r="F96" s="6">
        <f t="shared" si="1"/>
        <v>0.40299648430908563</v>
      </c>
      <c r="G96" s="3">
        <v>15416</v>
      </c>
      <c r="H96" s="4">
        <f>G96*528748412</f>
        <v>8151185519392</v>
      </c>
      <c r="I96" s="4">
        <f>G96*1312042245</f>
        <v>20226443248920</v>
      </c>
    </row>
    <row r="97" spans="1:9" x14ac:dyDescent="0.35">
      <c r="A97" s="42">
        <v>20</v>
      </c>
      <c r="B97" s="42" t="s">
        <v>26</v>
      </c>
      <c r="C97" s="2">
        <v>2019</v>
      </c>
      <c r="D97" s="5">
        <v>6234017119</v>
      </c>
      <c r="E97" s="5">
        <v>871513339763</v>
      </c>
      <c r="F97" s="6">
        <f t="shared" si="1"/>
        <v>7.1530943183213732E-3</v>
      </c>
      <c r="G97" s="3"/>
    </row>
    <row r="98" spans="1:9" x14ac:dyDescent="0.35">
      <c r="A98" s="42"/>
      <c r="B98" s="42"/>
      <c r="C98" s="2">
        <v>2020</v>
      </c>
      <c r="D98" s="5">
        <v>-23386617883</v>
      </c>
      <c r="E98" s="5">
        <v>881786218140</v>
      </c>
      <c r="F98" s="6">
        <f t="shared" si="1"/>
        <v>-2.6521868228254548E-2</v>
      </c>
      <c r="G98" s="3"/>
    </row>
    <row r="99" spans="1:9" x14ac:dyDescent="0.35">
      <c r="A99" s="42"/>
      <c r="B99" s="42"/>
      <c r="C99" s="2">
        <v>2021</v>
      </c>
      <c r="D99" s="5">
        <v>258001970758</v>
      </c>
      <c r="E99" s="5">
        <v>1051640434770</v>
      </c>
      <c r="F99" s="6">
        <f t="shared" si="1"/>
        <v>0.24533287445763396</v>
      </c>
      <c r="G99" s="3"/>
    </row>
    <row r="100" spans="1:9" x14ac:dyDescent="0.35">
      <c r="A100" s="42"/>
      <c r="B100" s="42"/>
      <c r="C100" s="2">
        <v>2022</v>
      </c>
      <c r="D100" s="5">
        <v>402880164172</v>
      </c>
      <c r="E100" s="5">
        <v>1182852785319</v>
      </c>
      <c r="F100" s="6">
        <f t="shared" si="1"/>
        <v>0.3406004273501782</v>
      </c>
      <c r="G100" s="3"/>
    </row>
    <row r="101" spans="1:9" x14ac:dyDescent="0.35">
      <c r="A101" s="42"/>
      <c r="B101" s="42"/>
      <c r="C101" s="2">
        <v>2023</v>
      </c>
      <c r="D101" s="5">
        <v>255974588686</v>
      </c>
      <c r="E101" s="5">
        <v>1007863610900</v>
      </c>
      <c r="F101" s="6">
        <f t="shared" si="1"/>
        <v>0.25397740916295247</v>
      </c>
      <c r="G101" s="3"/>
    </row>
    <row r="102" spans="1:9" x14ac:dyDescent="0.35">
      <c r="A102" s="42">
        <v>21</v>
      </c>
      <c r="B102" s="42" t="s">
        <v>27</v>
      </c>
      <c r="C102" s="2">
        <v>2019</v>
      </c>
      <c r="D102" s="5">
        <v>75264907152</v>
      </c>
      <c r="E102" s="5">
        <v>1756454418837</v>
      </c>
      <c r="F102" s="6">
        <f t="shared" si="1"/>
        <v>4.285047556305794E-2</v>
      </c>
      <c r="G102" s="3">
        <v>13901</v>
      </c>
      <c r="H102" s="4">
        <f>G102*5414352</f>
        <v>75264907152</v>
      </c>
      <c r="I102" s="4">
        <f>G102*126354537</f>
        <v>1756454418837</v>
      </c>
    </row>
    <row r="103" spans="1:9" x14ac:dyDescent="0.35">
      <c r="A103" s="42"/>
      <c r="B103" s="42"/>
      <c r="C103" s="2">
        <v>2020</v>
      </c>
      <c r="D103" s="5">
        <v>-122262351575</v>
      </c>
      <c r="E103" s="5">
        <v>1533048231715</v>
      </c>
      <c r="F103" s="6">
        <f t="shared" si="1"/>
        <v>-7.9751144840516069E-2</v>
      </c>
      <c r="G103" s="3">
        <v>14105</v>
      </c>
      <c r="H103" s="4">
        <f>G103*-8668015</f>
        <v>-122262351575</v>
      </c>
      <c r="I103" s="4">
        <f>G103*108688283</f>
        <v>1533048231715</v>
      </c>
    </row>
    <row r="104" spans="1:9" x14ac:dyDescent="0.35">
      <c r="A104" s="42"/>
      <c r="B104" s="42"/>
      <c r="C104" s="2">
        <v>2021</v>
      </c>
      <c r="D104" s="5">
        <v>328237298255</v>
      </c>
      <c r="E104" s="5">
        <v>1886109338583</v>
      </c>
      <c r="F104" s="6">
        <f t="shared" si="1"/>
        <v>0.17402877528913502</v>
      </c>
      <c r="G104" s="3">
        <v>14269</v>
      </c>
      <c r="H104" s="4">
        <f>G104*23003525</f>
        <v>328237298225</v>
      </c>
      <c r="I104" s="4">
        <f>G104*132182307</f>
        <v>1886109338583</v>
      </c>
    </row>
    <row r="105" spans="1:9" x14ac:dyDescent="0.35">
      <c r="A105" s="42"/>
      <c r="B105" s="42"/>
      <c r="C105" s="2">
        <v>2022</v>
      </c>
      <c r="D105" s="5">
        <v>614388457286</v>
      </c>
      <c r="E105" s="5">
        <v>2677175358390</v>
      </c>
      <c r="F105" s="6">
        <f t="shared" si="1"/>
        <v>0.22949130147958668</v>
      </c>
      <c r="G105" s="3">
        <v>15731</v>
      </c>
      <c r="H105" s="4">
        <f>G105*39055906</f>
        <v>614388457286</v>
      </c>
      <c r="I105" s="4">
        <f>G105*170184690</f>
        <v>2677175358390</v>
      </c>
    </row>
    <row r="106" spans="1:9" x14ac:dyDescent="0.35">
      <c r="A106" s="42"/>
      <c r="B106" s="42"/>
      <c r="C106" s="2">
        <v>2023</v>
      </c>
      <c r="D106" s="5">
        <v>413188280376</v>
      </c>
      <c r="E106" s="5">
        <v>3091470684000</v>
      </c>
      <c r="F106" s="6">
        <f t="shared" si="1"/>
        <v>0.13365427740087216</v>
      </c>
      <c r="G106" s="3">
        <v>15416</v>
      </c>
      <c r="H106" s="4">
        <f>G106*26802561</f>
        <v>413188280376</v>
      </c>
      <c r="I106" s="4">
        <f>G106*200536500</f>
        <v>3091470684000</v>
      </c>
    </row>
    <row r="107" spans="1:9" x14ac:dyDescent="0.35">
      <c r="A107" s="42">
        <v>22</v>
      </c>
      <c r="B107" s="42" t="s">
        <v>28</v>
      </c>
      <c r="C107" s="2">
        <v>2019</v>
      </c>
      <c r="D107" s="5">
        <v>6355022258</v>
      </c>
      <c r="E107" s="5">
        <v>148795491227</v>
      </c>
      <c r="F107" s="6">
        <f t="shared" si="1"/>
        <v>4.2709777061086349E-2</v>
      </c>
      <c r="G107" s="3"/>
    </row>
    <row r="108" spans="1:9" x14ac:dyDescent="0.35">
      <c r="A108" s="42"/>
      <c r="B108" s="42"/>
      <c r="C108" s="2">
        <v>2020</v>
      </c>
      <c r="D108" s="5">
        <v>733052615</v>
      </c>
      <c r="E108" s="5">
        <v>185404119807</v>
      </c>
      <c r="F108" s="6">
        <f t="shared" si="1"/>
        <v>3.9538097414614374E-3</v>
      </c>
      <c r="G108" s="3"/>
    </row>
    <row r="109" spans="1:9" x14ac:dyDescent="0.35">
      <c r="A109" s="42"/>
      <c r="B109" s="42"/>
      <c r="C109" s="2">
        <v>2021</v>
      </c>
      <c r="D109" s="5">
        <v>1845557734</v>
      </c>
      <c r="E109" s="5">
        <v>139180731720</v>
      </c>
      <c r="F109" s="6">
        <f t="shared" si="1"/>
        <v>1.3260152545489146E-2</v>
      </c>
      <c r="G109" s="3"/>
    </row>
    <row r="110" spans="1:9" x14ac:dyDescent="0.35">
      <c r="A110" s="42"/>
      <c r="B110" s="42"/>
      <c r="C110" s="2">
        <v>2022</v>
      </c>
      <c r="D110" s="5">
        <v>6939941628</v>
      </c>
      <c r="E110" s="5">
        <v>257592474057</v>
      </c>
      <c r="F110" s="6">
        <f t="shared" si="1"/>
        <v>2.6941554303579272E-2</v>
      </c>
      <c r="G110" s="3"/>
    </row>
    <row r="111" spans="1:9" x14ac:dyDescent="0.35">
      <c r="A111" s="42"/>
      <c r="B111" s="42"/>
      <c r="C111" s="2">
        <v>2023</v>
      </c>
      <c r="D111" s="5">
        <v>2431270343</v>
      </c>
      <c r="E111" s="5">
        <v>345240596973</v>
      </c>
      <c r="F111" s="6">
        <f t="shared" si="1"/>
        <v>7.0422492728748837E-3</v>
      </c>
      <c r="G111" s="3"/>
    </row>
    <row r="112" spans="1:9" x14ac:dyDescent="0.35">
      <c r="A112" s="42">
        <v>23</v>
      </c>
      <c r="B112" s="42" t="s">
        <v>29</v>
      </c>
      <c r="C112" s="2">
        <v>2019</v>
      </c>
      <c r="D112" s="5">
        <v>9946844577</v>
      </c>
      <c r="E112" s="5">
        <v>568979239113</v>
      </c>
      <c r="F112" s="6">
        <f t="shared" si="1"/>
        <v>1.7481911277653039E-2</v>
      </c>
      <c r="G112" s="3"/>
    </row>
    <row r="113" spans="1:9" x14ac:dyDescent="0.35">
      <c r="A113" s="42"/>
      <c r="B113" s="42"/>
      <c r="C113" s="2">
        <v>2020</v>
      </c>
      <c r="D113" s="5">
        <v>51194844074</v>
      </c>
      <c r="E113" s="5">
        <v>620407533334</v>
      </c>
      <c r="F113" s="6">
        <f t="shared" si="1"/>
        <v>8.251808903558068E-2</v>
      </c>
      <c r="G113" s="3"/>
    </row>
    <row r="114" spans="1:9" x14ac:dyDescent="0.35">
      <c r="A114" s="42"/>
      <c r="B114" s="42"/>
      <c r="C114" s="2">
        <v>2021</v>
      </c>
      <c r="D114" s="5">
        <v>112465300664</v>
      </c>
      <c r="E114" s="5">
        <v>667408015354</v>
      </c>
      <c r="F114" s="6">
        <f t="shared" si="1"/>
        <v>0.16851056336856737</v>
      </c>
      <c r="G114" s="3"/>
    </row>
    <row r="115" spans="1:9" x14ac:dyDescent="0.35">
      <c r="A115" s="42"/>
      <c r="B115" s="42"/>
      <c r="C115" s="2">
        <v>2022</v>
      </c>
      <c r="D115" s="5">
        <v>55922236073</v>
      </c>
      <c r="E115" s="5">
        <v>772666449902</v>
      </c>
      <c r="F115" s="6">
        <f t="shared" si="1"/>
        <v>7.2375649389322921E-2</v>
      </c>
      <c r="G115" s="3"/>
    </row>
    <row r="116" spans="1:9" x14ac:dyDescent="0.35">
      <c r="A116" s="42"/>
      <c r="B116" s="42"/>
      <c r="C116" s="2">
        <v>2023</v>
      </c>
      <c r="D116" s="5">
        <v>79450034686</v>
      </c>
      <c r="E116" s="5">
        <v>689803373589</v>
      </c>
      <c r="F116" s="6">
        <f t="shared" si="1"/>
        <v>0.11517779954108788</v>
      </c>
      <c r="G116" s="3"/>
    </row>
    <row r="117" spans="1:9" x14ac:dyDescent="0.35">
      <c r="A117" s="42">
        <v>24</v>
      </c>
      <c r="B117" s="42" t="s">
        <v>30</v>
      </c>
      <c r="C117" s="2">
        <v>2019</v>
      </c>
      <c r="D117" s="5">
        <v>10539422664</v>
      </c>
      <c r="E117" s="5">
        <v>543257046224</v>
      </c>
      <c r="F117" s="6">
        <f t="shared" si="1"/>
        <v>1.9400434356546391E-2</v>
      </c>
      <c r="G117" s="3"/>
    </row>
    <row r="118" spans="1:9" x14ac:dyDescent="0.35">
      <c r="A118" s="42"/>
      <c r="B118" s="42"/>
      <c r="C118" s="2">
        <v>2020</v>
      </c>
      <c r="D118" s="5">
        <v>13810414740</v>
      </c>
      <c r="E118" s="5">
        <v>505302049812</v>
      </c>
      <c r="F118" s="6">
        <f t="shared" si="1"/>
        <v>2.7331008740491415E-2</v>
      </c>
      <c r="G118" s="3"/>
    </row>
    <row r="119" spans="1:9" x14ac:dyDescent="0.35">
      <c r="A119" s="42"/>
      <c r="B119" s="42"/>
      <c r="C119" s="2">
        <v>2021</v>
      </c>
      <c r="D119" s="5">
        <v>-45893211775</v>
      </c>
      <c r="E119" s="5">
        <v>494252757734</v>
      </c>
      <c r="F119" s="6">
        <f t="shared" si="1"/>
        <v>-9.2853729305237567E-2</v>
      </c>
      <c r="G119" s="3"/>
    </row>
    <row r="120" spans="1:9" x14ac:dyDescent="0.35">
      <c r="A120" s="42"/>
      <c r="B120" s="42"/>
      <c r="C120" s="2">
        <v>2022</v>
      </c>
      <c r="D120" s="5">
        <v>-94702105624</v>
      </c>
      <c r="E120" s="5">
        <v>364324214971</v>
      </c>
      <c r="F120" s="6">
        <f t="shared" si="1"/>
        <v>-0.25993909197481763</v>
      </c>
      <c r="G120" s="3"/>
    </row>
    <row r="121" spans="1:9" x14ac:dyDescent="0.35">
      <c r="A121" s="42"/>
      <c r="B121" s="42"/>
      <c r="C121" s="2">
        <v>2023</v>
      </c>
      <c r="D121" s="5">
        <v>-516235294</v>
      </c>
      <c r="E121" s="5">
        <v>418812724436</v>
      </c>
      <c r="F121" s="6">
        <f t="shared" si="1"/>
        <v>-1.232616068900952E-3</v>
      </c>
      <c r="G121" s="3"/>
    </row>
    <row r="122" spans="1:9" x14ac:dyDescent="0.35">
      <c r="A122" s="42">
        <v>25</v>
      </c>
      <c r="B122" s="42" t="s">
        <v>31</v>
      </c>
      <c r="C122" s="2">
        <v>2019</v>
      </c>
      <c r="D122" s="5">
        <v>151735364628</v>
      </c>
      <c r="E122" s="5">
        <v>1864925242432</v>
      </c>
      <c r="F122" s="6">
        <f t="shared" si="1"/>
        <v>8.1362706223079423E-2</v>
      </c>
      <c r="G122" s="3">
        <v>13901</v>
      </c>
      <c r="H122" s="4">
        <f>G122*10915428</f>
        <v>151735364628</v>
      </c>
      <c r="I122" s="4">
        <f>G122*134157632</f>
        <v>1864925242432</v>
      </c>
    </row>
    <row r="123" spans="1:9" x14ac:dyDescent="0.35">
      <c r="A123" s="42"/>
      <c r="B123" s="42"/>
      <c r="C123" s="2">
        <v>2020</v>
      </c>
      <c r="D123" s="5">
        <v>174913636625</v>
      </c>
      <c r="E123" s="5">
        <v>2259860601635</v>
      </c>
      <c r="F123" s="6">
        <f t="shared" si="1"/>
        <v>7.7400188533067349E-2</v>
      </c>
      <c r="G123" s="3">
        <v>14105</v>
      </c>
      <c r="H123" s="4">
        <f>G123*12400825</f>
        <v>174913636625</v>
      </c>
      <c r="I123" s="4">
        <f>G123*160216987</f>
        <v>2259860601635</v>
      </c>
    </row>
    <row r="124" spans="1:9" x14ac:dyDescent="0.35">
      <c r="A124" s="42"/>
      <c r="B124" s="42"/>
      <c r="C124" s="2">
        <v>2021</v>
      </c>
      <c r="D124" s="5">
        <v>174880978152</v>
      </c>
      <c r="E124" s="5">
        <v>2614005102955</v>
      </c>
      <c r="F124" s="6">
        <f t="shared" si="1"/>
        <v>6.6901544283255579E-2</v>
      </c>
      <c r="G124" s="3">
        <v>14269</v>
      </c>
      <c r="H124" s="4">
        <f>G124*12256008</f>
        <v>174880978152</v>
      </c>
      <c r="I124" s="4">
        <f>G124*183194695</f>
        <v>2614005102955</v>
      </c>
    </row>
    <row r="125" spans="1:9" x14ac:dyDescent="0.35">
      <c r="A125" s="42"/>
      <c r="B125" s="42"/>
      <c r="C125" s="2">
        <v>2022</v>
      </c>
      <c r="D125" s="5">
        <v>480578809414</v>
      </c>
      <c r="E125" s="5">
        <v>3447920218187</v>
      </c>
      <c r="F125" s="6">
        <f t="shared" si="1"/>
        <v>0.1393822301569089</v>
      </c>
      <c r="G125" s="3">
        <v>15731</v>
      </c>
      <c r="H125" s="4">
        <f>G125*30549794</f>
        <v>480578809414</v>
      </c>
      <c r="I125" s="4">
        <f>G125*219179977</f>
        <v>3447920218187</v>
      </c>
    </row>
    <row r="126" spans="1:9" x14ac:dyDescent="0.35">
      <c r="A126" s="42"/>
      <c r="B126" s="42"/>
      <c r="C126" s="2">
        <v>2023</v>
      </c>
      <c r="D126" s="5">
        <v>32174718184</v>
      </c>
      <c r="E126" s="5">
        <v>3494744318136</v>
      </c>
      <c r="F126" s="6">
        <f t="shared" si="1"/>
        <v>9.2066014721102988E-3</v>
      </c>
      <c r="G126" s="3">
        <v>15416</v>
      </c>
      <c r="H126" s="4">
        <f>G126*2087099</f>
        <v>32174718184</v>
      </c>
      <c r="I126" s="4">
        <f>G126*226695921</f>
        <v>3494744318136</v>
      </c>
    </row>
    <row r="127" spans="1:9" x14ac:dyDescent="0.35">
      <c r="A127" s="42">
        <v>26</v>
      </c>
      <c r="B127" s="42" t="s">
        <v>32</v>
      </c>
      <c r="C127" s="2">
        <v>2019</v>
      </c>
      <c r="D127" s="5">
        <v>-118584871472</v>
      </c>
      <c r="E127" s="5">
        <v>881057835296</v>
      </c>
      <c r="F127" s="6">
        <f t="shared" si="1"/>
        <v>-0.13459374256873868</v>
      </c>
      <c r="G127" s="3"/>
    </row>
    <row r="128" spans="1:9" x14ac:dyDescent="0.35">
      <c r="A128" s="42"/>
      <c r="B128" s="42"/>
      <c r="C128" s="2">
        <v>2020</v>
      </c>
      <c r="D128" s="5">
        <v>17666456080</v>
      </c>
      <c r="E128" s="5">
        <v>688953915195</v>
      </c>
      <c r="F128" s="6">
        <f t="shared" si="1"/>
        <v>2.5642435132979431E-2</v>
      </c>
      <c r="G128" s="3"/>
    </row>
    <row r="129" spans="1:9" x14ac:dyDescent="0.35">
      <c r="A129" s="42"/>
      <c r="B129" s="42"/>
      <c r="C129" s="2">
        <v>2021</v>
      </c>
      <c r="D129" s="5">
        <v>211291428025</v>
      </c>
      <c r="E129" s="5">
        <v>608867148125</v>
      </c>
      <c r="F129" s="6">
        <f t="shared" si="1"/>
        <v>0.34702386009110481</v>
      </c>
      <c r="G129" s="3"/>
    </row>
    <row r="130" spans="1:9" x14ac:dyDescent="0.35">
      <c r="A130" s="42"/>
      <c r="B130" s="42"/>
      <c r="C130" s="2">
        <v>2022</v>
      </c>
      <c r="D130" s="5">
        <v>35805383855</v>
      </c>
      <c r="E130" s="5">
        <v>648509542780</v>
      </c>
      <c r="F130" s="6">
        <f t="shared" si="1"/>
        <v>5.5211807217995859E-2</v>
      </c>
      <c r="G130" s="3"/>
    </row>
    <row r="131" spans="1:9" x14ac:dyDescent="0.35">
      <c r="A131" s="42"/>
      <c r="B131" s="42"/>
      <c r="C131" s="2">
        <v>2023</v>
      </c>
      <c r="D131" s="5">
        <v>61512286436</v>
      </c>
      <c r="E131" s="5">
        <v>698659351251</v>
      </c>
      <c r="F131" s="6">
        <f t="shared" ref="F131:F194" si="2">D131/E131</f>
        <v>8.8043316568879829E-2</v>
      </c>
      <c r="G131" s="3"/>
    </row>
    <row r="132" spans="1:9" x14ac:dyDescent="0.35">
      <c r="A132" s="42">
        <v>27</v>
      </c>
      <c r="B132" s="42" t="s">
        <v>33</v>
      </c>
      <c r="C132" s="2">
        <v>2019</v>
      </c>
      <c r="D132" s="5">
        <v>45954573000</v>
      </c>
      <c r="E132" s="5">
        <v>898913890000</v>
      </c>
      <c r="F132" s="6">
        <f t="shared" si="2"/>
        <v>5.1122330527120903E-2</v>
      </c>
      <c r="G132" s="3"/>
      <c r="H132" s="4"/>
      <c r="I132" s="4"/>
    </row>
    <row r="133" spans="1:9" x14ac:dyDescent="0.35">
      <c r="A133" s="42"/>
      <c r="B133" s="42"/>
      <c r="C133" s="2">
        <v>2020</v>
      </c>
      <c r="D133" s="5">
        <v>-2525004000</v>
      </c>
      <c r="E133" s="5">
        <v>834038915000</v>
      </c>
      <c r="F133" s="6">
        <f t="shared" si="2"/>
        <v>-3.0274414713610813E-3</v>
      </c>
      <c r="G133" s="3"/>
      <c r="H133" s="4"/>
      <c r="I133" s="4"/>
    </row>
    <row r="134" spans="1:9" x14ac:dyDescent="0.35">
      <c r="A134" s="42"/>
      <c r="B134" s="42"/>
      <c r="C134" s="2">
        <v>2021</v>
      </c>
      <c r="D134" s="5">
        <v>165614881000</v>
      </c>
      <c r="E134" s="5">
        <v>989060914000</v>
      </c>
      <c r="F134" s="6">
        <f t="shared" si="2"/>
        <v>0.16744659368876849</v>
      </c>
      <c r="G134" s="3"/>
      <c r="H134" s="4"/>
      <c r="I134" s="4"/>
    </row>
    <row r="135" spans="1:9" x14ac:dyDescent="0.35">
      <c r="A135" s="42"/>
      <c r="B135" s="42"/>
      <c r="C135" s="2">
        <v>2022</v>
      </c>
      <c r="D135" s="5">
        <v>327890339000</v>
      </c>
      <c r="E135" s="5">
        <v>1302505387000</v>
      </c>
      <c r="F135" s="6">
        <f t="shared" si="2"/>
        <v>0.25173818263831871</v>
      </c>
      <c r="G135" s="3"/>
    </row>
    <row r="136" spans="1:9" x14ac:dyDescent="0.35">
      <c r="A136" s="42"/>
      <c r="B136" s="42"/>
      <c r="C136" s="2">
        <v>2023</v>
      </c>
      <c r="D136" s="5">
        <v>221711596000</v>
      </c>
      <c r="E136" s="5">
        <v>1150900654000</v>
      </c>
      <c r="F136" s="6">
        <f t="shared" si="2"/>
        <v>0.19264181945629513</v>
      </c>
      <c r="G136" s="3"/>
    </row>
    <row r="137" spans="1:9" x14ac:dyDescent="0.35">
      <c r="A137" s="42">
        <v>28</v>
      </c>
      <c r="B137" s="42" t="s">
        <v>34</v>
      </c>
      <c r="C137" s="2">
        <v>2019</v>
      </c>
      <c r="D137" s="5">
        <v>114533800349</v>
      </c>
      <c r="E137" s="5">
        <v>1551849033384</v>
      </c>
      <c r="F137" s="6">
        <f t="shared" si="2"/>
        <v>7.3804730927495441E-2</v>
      </c>
      <c r="G137" s="3">
        <v>13901</v>
      </c>
      <c r="H137" s="4">
        <f>G137*8239249</f>
        <v>114533800349</v>
      </c>
      <c r="I137" s="4">
        <f>G137*111635784</f>
        <v>1551849033384</v>
      </c>
    </row>
    <row r="138" spans="1:9" x14ac:dyDescent="0.35">
      <c r="A138" s="42"/>
      <c r="B138" s="42"/>
      <c r="C138" s="2">
        <v>2020</v>
      </c>
      <c r="D138" s="5">
        <v>29410208555</v>
      </c>
      <c r="E138" s="5">
        <v>1463552671035</v>
      </c>
      <c r="F138" s="6">
        <f t="shared" si="2"/>
        <v>2.009508037329575E-2</v>
      </c>
      <c r="G138" s="3">
        <v>14105</v>
      </c>
      <c r="H138" s="4">
        <f>G138*2085091</f>
        <v>29410208555</v>
      </c>
      <c r="I138" s="4">
        <f>G138*103761267</f>
        <v>1463552671035</v>
      </c>
    </row>
    <row r="139" spans="1:9" x14ac:dyDescent="0.35">
      <c r="A139" s="42"/>
      <c r="B139" s="42"/>
      <c r="C139" s="2">
        <v>2021</v>
      </c>
      <c r="D139" s="5">
        <v>56495537080</v>
      </c>
      <c r="E139" s="5">
        <v>1416289286220</v>
      </c>
      <c r="F139" s="6">
        <f t="shared" si="2"/>
        <v>3.9889828744509928E-2</v>
      </c>
      <c r="G139" s="3">
        <v>14269</v>
      </c>
      <c r="H139" s="4">
        <f>G139*3959320</f>
        <v>56495537080</v>
      </c>
      <c r="I139" s="4">
        <f>G139*99256380</f>
        <v>1416289286220</v>
      </c>
    </row>
    <row r="140" spans="1:9" x14ac:dyDescent="0.35">
      <c r="A140" s="42"/>
      <c r="B140" s="42"/>
      <c r="C140" s="2">
        <v>2022</v>
      </c>
      <c r="D140" s="5">
        <v>224892940153</v>
      </c>
      <c r="E140" s="5">
        <v>1689220641764</v>
      </c>
      <c r="F140" s="6">
        <f t="shared" si="2"/>
        <v>0.13313414162293882</v>
      </c>
      <c r="G140" s="3">
        <v>15731</v>
      </c>
      <c r="H140" s="4">
        <f>G140*14296163</f>
        <v>224892940153</v>
      </c>
      <c r="I140" s="4">
        <f>G140*107381644</f>
        <v>1689220641764</v>
      </c>
    </row>
    <row r="141" spans="1:9" x14ac:dyDescent="0.35">
      <c r="A141" s="42"/>
      <c r="B141" s="42"/>
      <c r="C141" s="2">
        <v>2023</v>
      </c>
      <c r="D141" s="5">
        <v>303630036568</v>
      </c>
      <c r="E141" s="5">
        <v>1809944816648</v>
      </c>
      <c r="F141" s="6">
        <f t="shared" si="2"/>
        <v>0.1677565159861171</v>
      </c>
      <c r="G141" s="3">
        <v>15416</v>
      </c>
      <c r="H141" s="4">
        <f>G141*19695773</f>
        <v>303630036568</v>
      </c>
      <c r="I141" s="4">
        <f>G141*117406903</f>
        <v>1809944816648</v>
      </c>
    </row>
    <row r="142" spans="1:9" x14ac:dyDescent="0.35">
      <c r="A142" s="42">
        <v>29</v>
      </c>
      <c r="B142" s="42" t="s">
        <v>35</v>
      </c>
      <c r="C142" s="2">
        <v>2019</v>
      </c>
      <c r="D142" s="5">
        <v>-41489168000</v>
      </c>
      <c r="E142" s="5">
        <v>71655559000</v>
      </c>
      <c r="F142" s="6">
        <f t="shared" si="2"/>
        <v>-0.57900836416613544</v>
      </c>
      <c r="G142" s="3"/>
    </row>
    <row r="143" spans="1:9" x14ac:dyDescent="0.35">
      <c r="A143" s="42"/>
      <c r="B143" s="42"/>
      <c r="C143" s="2">
        <v>2020</v>
      </c>
      <c r="D143" s="5">
        <v>-25803000</v>
      </c>
      <c r="E143" s="5">
        <v>68655724000</v>
      </c>
      <c r="F143" s="6">
        <f t="shared" si="2"/>
        <v>-3.7583173691388064E-4</v>
      </c>
      <c r="G143" s="3"/>
    </row>
    <row r="144" spans="1:9" x14ac:dyDescent="0.35">
      <c r="A144" s="42"/>
      <c r="B144" s="42"/>
      <c r="C144" s="2">
        <v>2021</v>
      </c>
      <c r="D144" s="5">
        <v>-877779000</v>
      </c>
      <c r="E144" s="5">
        <v>64597186000</v>
      </c>
      <c r="F144" s="6">
        <f t="shared" si="2"/>
        <v>-1.3588502136919711E-2</v>
      </c>
      <c r="G144" s="3"/>
    </row>
    <row r="145" spans="1:9" x14ac:dyDescent="0.35">
      <c r="A145" s="42"/>
      <c r="B145" s="42"/>
      <c r="C145" s="2">
        <v>2022</v>
      </c>
      <c r="D145" s="5">
        <v>-29411413000</v>
      </c>
      <c r="E145" s="5">
        <v>716311167000</v>
      </c>
      <c r="F145" s="6">
        <f t="shared" si="2"/>
        <v>-4.1059548356866538E-2</v>
      </c>
      <c r="G145" s="3"/>
    </row>
    <row r="146" spans="1:9" x14ac:dyDescent="0.35">
      <c r="A146" s="42"/>
      <c r="B146" s="42"/>
      <c r="C146" s="2">
        <v>2023</v>
      </c>
      <c r="D146" s="5">
        <v>-6112692000</v>
      </c>
      <c r="E146" s="5">
        <v>251200338000</v>
      </c>
      <c r="F146" s="6">
        <f t="shared" si="2"/>
        <v>-2.43339322258396E-2</v>
      </c>
      <c r="G146" s="3"/>
    </row>
    <row r="147" spans="1:9" x14ac:dyDescent="0.35">
      <c r="A147" s="42">
        <v>30</v>
      </c>
      <c r="B147" s="42" t="s">
        <v>36</v>
      </c>
      <c r="C147" s="2">
        <v>2019</v>
      </c>
      <c r="D147" s="5">
        <v>129955361234</v>
      </c>
      <c r="E147" s="5">
        <v>9566887696790</v>
      </c>
      <c r="F147" s="6">
        <f t="shared" si="2"/>
        <v>1.3583870256740259E-2</v>
      </c>
      <c r="G147" s="3">
        <v>13901</v>
      </c>
      <c r="H147" s="4">
        <f>G147*9348634</f>
        <v>129955361234</v>
      </c>
      <c r="I147" s="4">
        <f>G147*688215790</f>
        <v>9566887696790</v>
      </c>
    </row>
    <row r="148" spans="1:9" x14ac:dyDescent="0.35">
      <c r="A148" s="42"/>
      <c r="B148" s="42"/>
      <c r="C148" s="2">
        <v>2020</v>
      </c>
      <c r="D148" s="5">
        <v>384766938010</v>
      </c>
      <c r="E148" s="5">
        <v>9303337619030</v>
      </c>
      <c r="F148" s="6">
        <f t="shared" si="2"/>
        <v>4.1357946337770034E-2</v>
      </c>
      <c r="G148" s="3">
        <v>14105</v>
      </c>
      <c r="H148" s="4">
        <f>G148*27278762</f>
        <v>384766938010</v>
      </c>
      <c r="I148" s="4">
        <f>G148*659577286</f>
        <v>9303337619030</v>
      </c>
    </row>
    <row r="149" spans="1:9" x14ac:dyDescent="0.35">
      <c r="A149" s="42"/>
      <c r="B149" s="42"/>
      <c r="C149" s="2">
        <v>2021</v>
      </c>
      <c r="D149" s="5">
        <v>77514587413</v>
      </c>
      <c r="E149" s="5">
        <v>8978197618421</v>
      </c>
      <c r="F149" s="6">
        <f t="shared" si="2"/>
        <v>8.6336468306243992E-3</v>
      </c>
      <c r="G149" s="3">
        <v>14269</v>
      </c>
      <c r="H149" s="4">
        <f>G149*5432377</f>
        <v>77514587413</v>
      </c>
      <c r="I149" s="4">
        <f>G149*629210009</f>
        <v>8978197618421</v>
      </c>
    </row>
    <row r="150" spans="1:9" x14ac:dyDescent="0.35">
      <c r="A150" s="42"/>
      <c r="B150" s="42"/>
      <c r="C150" s="2">
        <v>2022</v>
      </c>
      <c r="D150" s="5">
        <v>101928149295</v>
      </c>
      <c r="E150" s="5">
        <v>9972823926257</v>
      </c>
      <c r="F150" s="6">
        <f t="shared" si="2"/>
        <v>1.0220590481562394E-2</v>
      </c>
      <c r="G150" s="3">
        <v>15731</v>
      </c>
      <c r="H150" s="4">
        <f>G150*6479445</f>
        <v>101928149295</v>
      </c>
      <c r="I150" s="4">
        <f>G150*633959947</f>
        <v>9972823926257</v>
      </c>
    </row>
    <row r="151" spans="1:9" x14ac:dyDescent="0.35">
      <c r="A151" s="42"/>
      <c r="B151" s="42"/>
      <c r="C151" s="2">
        <v>2023</v>
      </c>
      <c r="D151" s="5">
        <v>137683225040</v>
      </c>
      <c r="E151" s="5">
        <v>9315943758040</v>
      </c>
      <c r="F151" s="6">
        <f t="shared" si="2"/>
        <v>1.4779310461291089E-2</v>
      </c>
      <c r="G151" s="3">
        <v>15416</v>
      </c>
      <c r="H151" s="4">
        <f>G151*8931190</f>
        <v>137683225040</v>
      </c>
      <c r="I151" s="4">
        <f>G151*604303565</f>
        <v>9315943758040</v>
      </c>
    </row>
    <row r="152" spans="1:9" x14ac:dyDescent="0.35">
      <c r="A152" s="42">
        <v>31</v>
      </c>
      <c r="B152" s="42" t="s">
        <v>37</v>
      </c>
      <c r="C152" s="2">
        <v>2019</v>
      </c>
      <c r="D152" s="5">
        <v>269489000000</v>
      </c>
      <c r="E152" s="5">
        <v>3077535000000</v>
      </c>
      <c r="F152" s="6">
        <f t="shared" si="2"/>
        <v>8.7566510210281931E-2</v>
      </c>
      <c r="G152" s="3"/>
    </row>
    <row r="153" spans="1:9" x14ac:dyDescent="0.35">
      <c r="A153" s="42"/>
      <c r="B153" s="42"/>
      <c r="C153" s="2">
        <v>2020</v>
      </c>
      <c r="D153" s="5">
        <v>57730000000</v>
      </c>
      <c r="E153" s="5">
        <v>2752211000000</v>
      </c>
      <c r="F153" s="6">
        <f t="shared" si="2"/>
        <v>2.0975862679133251E-2</v>
      </c>
      <c r="G153" s="3"/>
    </row>
    <row r="154" spans="1:9" x14ac:dyDescent="0.35">
      <c r="A154" s="42"/>
      <c r="B154" s="42"/>
      <c r="C154" s="2">
        <v>2021</v>
      </c>
      <c r="D154" s="5">
        <v>84578000000</v>
      </c>
      <c r="E154" s="5">
        <v>2847296000000</v>
      </c>
      <c r="F154" s="6">
        <f t="shared" si="2"/>
        <v>2.9704674189125403E-2</v>
      </c>
      <c r="G154" s="3"/>
    </row>
    <row r="155" spans="1:9" x14ac:dyDescent="0.35">
      <c r="A155" s="42"/>
      <c r="B155" s="42"/>
      <c r="C155" s="2">
        <v>2022</v>
      </c>
      <c r="D155" s="5">
        <v>115667000000</v>
      </c>
      <c r="E155" s="5">
        <v>2809667000000</v>
      </c>
      <c r="F155" s="6">
        <f t="shared" si="2"/>
        <v>4.1167512021887294E-2</v>
      </c>
      <c r="G155" s="3"/>
    </row>
    <row r="156" spans="1:9" x14ac:dyDescent="0.35">
      <c r="A156" s="42"/>
      <c r="B156" s="42"/>
      <c r="C156" s="2">
        <v>2023</v>
      </c>
      <c r="D156" s="5">
        <v>188678000000</v>
      </c>
      <c r="E156" s="5">
        <v>2847296000000</v>
      </c>
      <c r="F156" s="6">
        <f t="shared" si="2"/>
        <v>6.6265678032772141E-2</v>
      </c>
      <c r="G156" s="3"/>
    </row>
    <row r="157" spans="1:9" x14ac:dyDescent="0.35">
      <c r="A157" s="42">
        <v>32</v>
      </c>
      <c r="B157" s="42" t="s">
        <v>38</v>
      </c>
      <c r="C157" s="2">
        <v>2019</v>
      </c>
      <c r="D157" s="5">
        <v>88096225202</v>
      </c>
      <c r="E157" s="5">
        <v>2508297621585</v>
      </c>
      <c r="F157" s="6">
        <f t="shared" si="2"/>
        <v>3.5121918724434209E-2</v>
      </c>
      <c r="G157" s="3">
        <v>13901</v>
      </c>
      <c r="H157" s="4">
        <f>G157*6337402</f>
        <v>88096225202</v>
      </c>
      <c r="I157" s="4">
        <f>G157*180440085</f>
        <v>2508297621585</v>
      </c>
    </row>
    <row r="158" spans="1:9" x14ac:dyDescent="0.35">
      <c r="A158" s="42"/>
      <c r="B158" s="42"/>
      <c r="C158" s="2">
        <v>2020</v>
      </c>
      <c r="D158" s="5">
        <v>35593740365</v>
      </c>
      <c r="E158" s="5">
        <v>2350514155990</v>
      </c>
      <c r="F158" s="6">
        <f t="shared" si="2"/>
        <v>1.5142959370950256E-2</v>
      </c>
      <c r="G158" s="3">
        <v>14105</v>
      </c>
      <c r="H158" s="4">
        <f>G158*2523413</f>
        <v>35592740365</v>
      </c>
      <c r="I158" s="4">
        <f>G158*166644038</f>
        <v>2350514155990</v>
      </c>
    </row>
    <row r="159" spans="1:9" x14ac:dyDescent="0.35">
      <c r="A159" s="42"/>
      <c r="B159" s="42"/>
      <c r="C159" s="2">
        <v>2021</v>
      </c>
      <c r="D159" s="5">
        <v>48467954639</v>
      </c>
      <c r="E159" s="5">
        <v>3504268802888</v>
      </c>
      <c r="F159" s="6">
        <f t="shared" si="2"/>
        <v>1.3831117806675028E-2</v>
      </c>
      <c r="G159" s="3">
        <v>14269</v>
      </c>
      <c r="H159" s="4">
        <f>G159*3396731</f>
        <v>48467954639</v>
      </c>
      <c r="I159" s="4">
        <f>G159*245586152</f>
        <v>3504268802888</v>
      </c>
    </row>
    <row r="160" spans="1:9" x14ac:dyDescent="0.35">
      <c r="A160" s="42"/>
      <c r="B160" s="42"/>
      <c r="C160" s="2">
        <v>2022</v>
      </c>
      <c r="D160" s="5">
        <v>170513704733</v>
      </c>
      <c r="E160" s="5">
        <v>4097997469325</v>
      </c>
      <c r="F160" s="6">
        <f t="shared" si="2"/>
        <v>4.1609031242541519E-2</v>
      </c>
      <c r="G160" s="3">
        <v>15731</v>
      </c>
      <c r="H160" s="4">
        <f>G160*10839343</f>
        <v>170513704733</v>
      </c>
      <c r="I160" s="4">
        <f>G160*260504575</f>
        <v>4097997469325</v>
      </c>
    </row>
    <row r="161" spans="1:9" x14ac:dyDescent="0.35">
      <c r="A161" s="42"/>
      <c r="B161" s="42"/>
      <c r="C161" s="2">
        <v>2023</v>
      </c>
      <c r="D161" s="5">
        <v>418536383680</v>
      </c>
      <c r="E161" s="5">
        <v>5066439541248</v>
      </c>
      <c r="F161" s="6">
        <f t="shared" si="2"/>
        <v>8.2609568370947795E-2</v>
      </c>
      <c r="G161" s="3">
        <v>15416</v>
      </c>
      <c r="H161" s="4">
        <f>G161*27149480</f>
        <v>418536383680</v>
      </c>
      <c r="I161" s="4">
        <f>G161*328648128</f>
        <v>5066439541248</v>
      </c>
    </row>
    <row r="162" spans="1:9" x14ac:dyDescent="0.35">
      <c r="A162" s="42">
        <v>33</v>
      </c>
      <c r="B162" s="42" t="s">
        <v>39</v>
      </c>
      <c r="C162" s="2">
        <v>2019</v>
      </c>
      <c r="D162" s="5">
        <v>271445146723</v>
      </c>
      <c r="E162" s="5">
        <v>3333793410099</v>
      </c>
      <c r="F162" s="6">
        <f t="shared" si="2"/>
        <v>8.1422305863559558E-2</v>
      </c>
      <c r="G162" s="3">
        <v>13901</v>
      </c>
      <c r="H162" s="4">
        <f>G162*19527023</f>
        <v>271445146723</v>
      </c>
      <c r="I162" s="4">
        <f>G162*239823999</f>
        <v>3333793410099</v>
      </c>
    </row>
    <row r="163" spans="1:9" x14ac:dyDescent="0.35">
      <c r="A163" s="42"/>
      <c r="B163" s="42"/>
      <c r="C163" s="2">
        <v>2020</v>
      </c>
      <c r="D163" s="5">
        <v>322236652010</v>
      </c>
      <c r="E163" s="5">
        <v>4154823696660</v>
      </c>
      <c r="F163" s="6">
        <f t="shared" si="2"/>
        <v>7.7557238414000862E-2</v>
      </c>
      <c r="G163" s="3">
        <v>14105</v>
      </c>
      <c r="H163" s="4">
        <f>G163*22845562</f>
        <v>322236652010</v>
      </c>
      <c r="I163" s="4">
        <f>G163*294563892</f>
        <v>4154823696660</v>
      </c>
    </row>
    <row r="164" spans="1:9" x14ac:dyDescent="0.35">
      <c r="A164" s="42"/>
      <c r="B164" s="42"/>
      <c r="C164" s="2">
        <v>2021</v>
      </c>
      <c r="D164" s="5">
        <v>295405042675</v>
      </c>
      <c r="E164" s="5">
        <v>4644079062770</v>
      </c>
      <c r="F164" s="6">
        <f t="shared" si="2"/>
        <v>6.3608960717995003E-2</v>
      </c>
      <c r="G164" s="3">
        <v>14269</v>
      </c>
      <c r="H164" s="4">
        <f>G164*20702575</f>
        <v>295405042675</v>
      </c>
      <c r="I164" s="4">
        <f>G164*325466330</f>
        <v>4644079062770</v>
      </c>
    </row>
    <row r="165" spans="1:9" x14ac:dyDescent="0.35">
      <c r="A165" s="42"/>
      <c r="B165" s="42"/>
      <c r="C165" s="2">
        <v>2022</v>
      </c>
      <c r="D165" s="5">
        <v>410882393680</v>
      </c>
      <c r="E165" s="5">
        <v>5966854301377</v>
      </c>
      <c r="F165" s="6">
        <f t="shared" si="2"/>
        <v>6.8860805531178917E-2</v>
      </c>
      <c r="G165" s="3">
        <v>15731</v>
      </c>
      <c r="H165" s="4">
        <f>G165*26119280</f>
        <v>410882393680</v>
      </c>
      <c r="I165" s="4">
        <f>G165*379305467</f>
        <v>5966854301377</v>
      </c>
    </row>
    <row r="166" spans="1:9" x14ac:dyDescent="0.35">
      <c r="A166" s="42"/>
      <c r="B166" s="42"/>
      <c r="C166" s="2">
        <v>2023</v>
      </c>
      <c r="D166" s="5">
        <v>397169561024</v>
      </c>
      <c r="E166" s="5">
        <v>6662495420464</v>
      </c>
      <c r="F166" s="6">
        <f t="shared" si="2"/>
        <v>5.9612733061562041E-2</v>
      </c>
      <c r="G166" s="3">
        <v>15416</v>
      </c>
      <c r="H166" s="4">
        <f>G166*25763464</f>
        <v>397169561024</v>
      </c>
      <c r="I166" s="4">
        <f>G166*432180554</f>
        <v>6662495420464</v>
      </c>
    </row>
    <row r="167" spans="1:9" x14ac:dyDescent="0.35">
      <c r="A167" s="42">
        <v>34</v>
      </c>
      <c r="B167" s="42" t="s">
        <v>40</v>
      </c>
      <c r="C167" s="2">
        <v>2019</v>
      </c>
      <c r="D167" s="5">
        <v>294899539468</v>
      </c>
      <c r="E167" s="5">
        <v>7657438371517</v>
      </c>
      <c r="F167" s="6">
        <f t="shared" si="2"/>
        <v>3.8511513271190456E-2</v>
      </c>
      <c r="G167" s="3">
        <v>13901</v>
      </c>
      <c r="H167" s="4">
        <f>G167*21214268</f>
        <v>294899539468</v>
      </c>
      <c r="I167" s="4">
        <f>G167*550855217</f>
        <v>7657438371517</v>
      </c>
    </row>
    <row r="168" spans="1:9" x14ac:dyDescent="0.35">
      <c r="A168" s="42"/>
      <c r="B168" s="42"/>
      <c r="C168" s="2">
        <v>2020</v>
      </c>
      <c r="D168" s="5">
        <v>532632911265</v>
      </c>
      <c r="E168" s="5">
        <v>11679006589705</v>
      </c>
      <c r="F168" s="6">
        <f t="shared" si="2"/>
        <v>4.5606011707752088E-2</v>
      </c>
      <c r="G168" s="3">
        <v>14105</v>
      </c>
      <c r="H168" s="4">
        <f>G168*37761993</f>
        <v>532632911265</v>
      </c>
      <c r="I168" s="4">
        <f>G168*828004721</f>
        <v>11679006589705</v>
      </c>
    </row>
    <row r="169" spans="1:9" x14ac:dyDescent="0.35">
      <c r="A169" s="42"/>
      <c r="B169" s="42"/>
      <c r="C169" s="2">
        <v>2021</v>
      </c>
      <c r="D169" s="5">
        <v>-3294981855445</v>
      </c>
      <c r="E169" s="5">
        <v>8589201405682</v>
      </c>
      <c r="F169" s="6">
        <f t="shared" si="2"/>
        <v>-0.38361911658810049</v>
      </c>
      <c r="G169" s="3">
        <v>14269</v>
      </c>
      <c r="H169" s="4">
        <f>-G169*230918905</f>
        <v>-3294981855445</v>
      </c>
      <c r="I169" s="4">
        <f>G169*601948378</f>
        <v>8589201405682</v>
      </c>
    </row>
    <row r="170" spans="1:9" x14ac:dyDescent="0.35">
      <c r="A170" s="42"/>
      <c r="B170" s="42"/>
      <c r="C170" s="2">
        <v>2022</v>
      </c>
      <c r="D170" s="5">
        <v>-682478108680</v>
      </c>
      <c r="E170" s="5">
        <v>5939639293833</v>
      </c>
      <c r="F170" s="6">
        <f t="shared" si="2"/>
        <v>-0.11490228192621096</v>
      </c>
      <c r="G170" s="3">
        <v>15731</v>
      </c>
      <c r="H170" s="3">
        <f>-G170*43384280</f>
        <v>-682478108680</v>
      </c>
      <c r="I170" s="4">
        <f>G170*377575443</f>
        <v>5939639293833</v>
      </c>
    </row>
    <row r="171" spans="1:9" x14ac:dyDescent="0.35">
      <c r="A171" s="42"/>
      <c r="B171" s="42"/>
      <c r="C171" s="2">
        <v>2023</v>
      </c>
      <c r="D171" s="5">
        <v>429328416144</v>
      </c>
      <c r="E171" s="5">
        <v>5771808132920</v>
      </c>
      <c r="F171" s="6">
        <f t="shared" si="2"/>
        <v>7.4383695066939037E-2</v>
      </c>
      <c r="G171" s="3">
        <v>15416</v>
      </c>
      <c r="H171" s="4">
        <f>G171*27849534</f>
        <v>429328416144</v>
      </c>
      <c r="I171" s="4">
        <f>G171*374403745</f>
        <v>5771808132920</v>
      </c>
    </row>
    <row r="172" spans="1:9" x14ac:dyDescent="0.35">
      <c r="A172" s="42">
        <v>35</v>
      </c>
      <c r="B172" s="42" t="s">
        <v>41</v>
      </c>
      <c r="C172" s="2">
        <v>2019</v>
      </c>
      <c r="D172" s="5">
        <v>608108975700</v>
      </c>
      <c r="E172" s="5">
        <v>8822136978856</v>
      </c>
      <c r="F172" s="6">
        <f t="shared" si="2"/>
        <v>6.8929895008143005E-2</v>
      </c>
      <c r="G172" s="3">
        <v>13901</v>
      </c>
      <c r="H172" s="4">
        <f>G172*43745700</f>
        <v>608108975700</v>
      </c>
      <c r="I172" s="4">
        <f>G172*634640456</f>
        <v>8822136978856</v>
      </c>
    </row>
    <row r="173" spans="1:9" x14ac:dyDescent="0.35">
      <c r="A173" s="42"/>
      <c r="B173" s="42"/>
      <c r="C173" s="2">
        <v>2020</v>
      </c>
      <c r="D173" s="5">
        <v>505013529930</v>
      </c>
      <c r="E173" s="5">
        <v>10887251555635</v>
      </c>
      <c r="F173" s="6">
        <f t="shared" si="2"/>
        <v>4.6385768469602066E-2</v>
      </c>
      <c r="G173" s="3">
        <v>14105</v>
      </c>
      <c r="H173" s="4">
        <f>G173*35803866</f>
        <v>505013529930</v>
      </c>
      <c r="I173" s="4">
        <f>G173*771871787</f>
        <v>10887251555635</v>
      </c>
    </row>
    <row r="174" spans="1:9" x14ac:dyDescent="0.35">
      <c r="A174" s="42"/>
      <c r="B174" s="42"/>
      <c r="C174" s="2">
        <v>2021</v>
      </c>
      <c r="D174" s="5">
        <v>936152090483</v>
      </c>
      <c r="E174" s="5">
        <v>12244255782796</v>
      </c>
      <c r="F174" s="6">
        <f t="shared" si="2"/>
        <v>7.6456430434780398E-2</v>
      </c>
      <c r="G174" s="3">
        <v>14269</v>
      </c>
      <c r="H174" s="4">
        <f>G174*65607407</f>
        <v>936152090483</v>
      </c>
      <c r="I174" s="4">
        <f>G174*858101884</f>
        <v>12244255782796</v>
      </c>
    </row>
    <row r="175" spans="1:9" x14ac:dyDescent="0.35">
      <c r="A175" s="42"/>
      <c r="B175" s="42"/>
      <c r="C175" s="2">
        <v>2022</v>
      </c>
      <c r="D175" s="5">
        <v>1476910503774</v>
      </c>
      <c r="E175" s="5">
        <v>14147353261167</v>
      </c>
      <c r="F175" s="6">
        <f t="shared" si="2"/>
        <v>0.10439482753484104</v>
      </c>
      <c r="G175" s="3">
        <v>15731</v>
      </c>
      <c r="H175" s="4">
        <f>G175*93885354</f>
        <v>1476910503774</v>
      </c>
      <c r="I175" s="4">
        <f>G175*899329557</f>
        <v>14147353261167</v>
      </c>
    </row>
    <row r="176" spans="1:9" x14ac:dyDescent="0.35">
      <c r="A176" s="42"/>
      <c r="B176" s="42"/>
      <c r="C176" s="2">
        <v>2023</v>
      </c>
      <c r="D176" s="5">
        <v>321366098320</v>
      </c>
      <c r="E176" s="5">
        <v>14611866414848</v>
      </c>
      <c r="F176" s="6">
        <f t="shared" si="2"/>
        <v>2.1993500980370343E-2</v>
      </c>
      <c r="G176" s="3">
        <v>15416</v>
      </c>
      <c r="H176" s="4">
        <f>G176*20846270</f>
        <v>321366098320</v>
      </c>
      <c r="I176" s="4">
        <f>G176*947837728</f>
        <v>14611866414848</v>
      </c>
    </row>
    <row r="177" spans="1:9" x14ac:dyDescent="0.35">
      <c r="A177" s="42">
        <v>36</v>
      </c>
      <c r="B177" s="42" t="s">
        <v>42</v>
      </c>
      <c r="C177" s="2">
        <v>2019</v>
      </c>
      <c r="D177" s="5">
        <v>282973301627</v>
      </c>
      <c r="E177" s="5">
        <v>6960595587349</v>
      </c>
      <c r="F177" s="6">
        <f t="shared" si="2"/>
        <v>4.0653604720450758E-2</v>
      </c>
      <c r="G177" s="7">
        <v>13901</v>
      </c>
      <c r="H177" s="4">
        <f>G177*20356327</f>
        <v>282973301627</v>
      </c>
      <c r="I177" s="4">
        <f>G177*500726249</f>
        <v>6960595587349</v>
      </c>
    </row>
    <row r="178" spans="1:9" x14ac:dyDescent="0.35">
      <c r="A178" s="42"/>
      <c r="B178" s="42"/>
      <c r="C178" s="2">
        <v>2020</v>
      </c>
      <c r="D178" s="5">
        <v>627806525710</v>
      </c>
      <c r="E178" s="5">
        <v>4742968640865</v>
      </c>
      <c r="F178" s="6">
        <f t="shared" si="2"/>
        <v>0.1323657340470005</v>
      </c>
      <c r="G178" s="7">
        <v>14105</v>
      </c>
      <c r="H178" s="4">
        <f>G178*44509502</f>
        <v>627806525710</v>
      </c>
      <c r="I178" s="4">
        <f>G178*336261513</f>
        <v>4742968640865</v>
      </c>
    </row>
    <row r="179" spans="1:9" x14ac:dyDescent="0.35">
      <c r="A179" s="42"/>
      <c r="B179" s="42"/>
      <c r="C179" s="2">
        <v>2021</v>
      </c>
      <c r="D179" s="5">
        <v>52174413003</v>
      </c>
      <c r="E179" s="5">
        <v>5104734107895</v>
      </c>
      <c r="F179" s="6">
        <f t="shared" si="2"/>
        <v>1.0220789545591977E-2</v>
      </c>
      <c r="G179" s="7">
        <v>14269</v>
      </c>
      <c r="H179" s="4">
        <f>G179*3656487</f>
        <v>52174413003</v>
      </c>
      <c r="I179" s="4">
        <f>G179*357749955</f>
        <v>5104734107895</v>
      </c>
    </row>
    <row r="180" spans="1:9" x14ac:dyDescent="0.35">
      <c r="A180" s="42"/>
      <c r="B180" s="42"/>
      <c r="C180" s="2">
        <v>2022</v>
      </c>
      <c r="D180" s="5">
        <v>-1018429879534</v>
      </c>
      <c r="E180" s="5">
        <v>4136730542028</v>
      </c>
      <c r="F180" s="6">
        <f t="shared" si="2"/>
        <v>-0.24619197919396574</v>
      </c>
      <c r="G180" s="7">
        <v>15731</v>
      </c>
      <c r="H180" s="4">
        <f>-G180*64740314</f>
        <v>-1018429879534</v>
      </c>
      <c r="I180" s="4">
        <f>G180*262966788</f>
        <v>4136730542028</v>
      </c>
    </row>
    <row r="181" spans="1:9" x14ac:dyDescent="0.35">
      <c r="A181" s="42"/>
      <c r="B181" s="42"/>
      <c r="C181" s="2">
        <v>2023</v>
      </c>
      <c r="D181" s="5">
        <v>-20758584376</v>
      </c>
      <c r="E181" s="5">
        <v>3965723898904</v>
      </c>
      <c r="F181" s="6">
        <f t="shared" si="2"/>
        <v>-5.2345006624735053E-3</v>
      </c>
      <c r="G181" s="7">
        <v>15416</v>
      </c>
      <c r="H181" s="4">
        <f>-G181*1346561</f>
        <v>-20758584376</v>
      </c>
      <c r="I181" s="4">
        <f>G181*257247269</f>
        <v>3965723898904</v>
      </c>
    </row>
    <row r="182" spans="1:9" x14ac:dyDescent="0.35">
      <c r="A182" s="10">
        <v>37</v>
      </c>
      <c r="B182" s="42" t="s">
        <v>43</v>
      </c>
      <c r="C182" s="2">
        <v>2019</v>
      </c>
      <c r="D182" s="5">
        <v>340950480347</v>
      </c>
      <c r="E182" s="5">
        <v>9443919200572</v>
      </c>
      <c r="F182" s="6">
        <f t="shared" si="2"/>
        <v>3.6102646910230796E-2</v>
      </c>
      <c r="G182" s="7">
        <v>13901</v>
      </c>
      <c r="H182" s="4">
        <f>G182*24527047</f>
        <v>340950480347</v>
      </c>
      <c r="I182" s="4">
        <f>G182*679369772</f>
        <v>9443919200572</v>
      </c>
    </row>
    <row r="183" spans="1:9" x14ac:dyDescent="0.35">
      <c r="A183" s="10"/>
      <c r="B183" s="42"/>
      <c r="C183" s="2">
        <v>2020</v>
      </c>
      <c r="D183" s="5">
        <v>826452163355</v>
      </c>
      <c r="E183" s="5">
        <v>11913337002840</v>
      </c>
      <c r="F183" s="6">
        <f t="shared" si="2"/>
        <v>6.9372012489698182E-2</v>
      </c>
      <c r="G183" s="7">
        <v>14105</v>
      </c>
      <c r="H183" s="4">
        <f>G183*58592851</f>
        <v>826452163355</v>
      </c>
      <c r="I183" s="4">
        <f>G183*844618008</f>
        <v>11913337002840</v>
      </c>
    </row>
    <row r="184" spans="1:9" x14ac:dyDescent="0.35">
      <c r="A184" s="10"/>
      <c r="B184" s="42"/>
      <c r="C184" s="2">
        <v>2021</v>
      </c>
      <c r="D184" s="5">
        <v>566248698691</v>
      </c>
      <c r="E184" s="5">
        <v>15182823445599</v>
      </c>
      <c r="F184" s="6">
        <f t="shared" si="2"/>
        <v>3.7295348965882678E-2</v>
      </c>
      <c r="G184" s="7">
        <v>14269</v>
      </c>
      <c r="H184" s="4">
        <f>G184*39683839</f>
        <v>566248698691</v>
      </c>
      <c r="I184" s="4">
        <f>G184*1064042571</f>
        <v>15182823445599</v>
      </c>
    </row>
    <row r="185" spans="1:9" x14ac:dyDescent="0.35">
      <c r="A185" s="10"/>
      <c r="B185" s="42"/>
      <c r="C185" s="2">
        <v>2022</v>
      </c>
      <c r="D185" s="5">
        <v>10498322433113</v>
      </c>
      <c r="E185" s="5">
        <v>18788011648248</v>
      </c>
      <c r="F185" s="6">
        <f t="shared" si="2"/>
        <v>0.55877772643876222</v>
      </c>
      <c r="G185" s="7">
        <v>15731</v>
      </c>
      <c r="H185" s="4">
        <f>G185*66736523</f>
        <v>1049832243313</v>
      </c>
      <c r="I185" s="4">
        <f>G185*1194330408</f>
        <v>18788011648248</v>
      </c>
    </row>
    <row r="186" spans="1:9" x14ac:dyDescent="0.35">
      <c r="A186" s="10"/>
      <c r="B186" s="42"/>
      <c r="C186" s="2">
        <v>2023</v>
      </c>
      <c r="D186" s="5">
        <v>1050992845112</v>
      </c>
      <c r="E186" s="5">
        <v>21100759777336</v>
      </c>
      <c r="F186" s="6">
        <f t="shared" si="2"/>
        <v>4.9808293928868624E-2</v>
      </c>
      <c r="G186" s="7">
        <v>15416</v>
      </c>
      <c r="H186" s="4">
        <f>G186*68175457</f>
        <v>1050992845112</v>
      </c>
      <c r="I186" s="4">
        <f>G186*1368757121</f>
        <v>21100759777336</v>
      </c>
    </row>
    <row r="187" spans="1:9" x14ac:dyDescent="0.35">
      <c r="A187" s="10">
        <v>38</v>
      </c>
      <c r="B187" s="42" t="s">
        <v>44</v>
      </c>
      <c r="C187" s="2">
        <v>2019</v>
      </c>
      <c r="D187" s="5">
        <v>182689430279</v>
      </c>
      <c r="E187" s="5">
        <v>2833687961978</v>
      </c>
      <c r="F187" s="6">
        <f t="shared" si="2"/>
        <v>6.4470553120279786E-2</v>
      </c>
      <c r="G187" s="7">
        <v>13901</v>
      </c>
      <c r="H187" s="4">
        <f>G187*13142179</f>
        <v>182689430279</v>
      </c>
      <c r="I187" s="4">
        <f>G187*203847778</f>
        <v>2833687961978</v>
      </c>
    </row>
    <row r="188" spans="1:9" x14ac:dyDescent="0.35">
      <c r="A188" s="10"/>
      <c r="B188" s="42"/>
      <c r="C188" s="2">
        <v>2020</v>
      </c>
      <c r="D188" s="5">
        <v>103132685110</v>
      </c>
      <c r="E188" s="5">
        <v>3145076592840</v>
      </c>
      <c r="F188" s="6">
        <f t="shared" si="2"/>
        <v>3.279178807434744E-2</v>
      </c>
      <c r="G188" s="7">
        <v>14105</v>
      </c>
      <c r="H188" s="4">
        <f>G188*7311782</f>
        <v>103132685110</v>
      </c>
      <c r="I188" s="4">
        <f>G188*222976008</f>
        <v>3145076592840</v>
      </c>
    </row>
    <row r="189" spans="1:9" x14ac:dyDescent="0.35">
      <c r="A189" s="10"/>
      <c r="B189" s="42"/>
      <c r="C189" s="2">
        <v>2021</v>
      </c>
      <c r="D189" s="5">
        <v>-184208594914</v>
      </c>
      <c r="E189" s="5">
        <v>190306982789</v>
      </c>
      <c r="F189" s="6">
        <f t="shared" si="2"/>
        <v>-0.96795499678663133</v>
      </c>
      <c r="G189" s="7">
        <v>14269</v>
      </c>
      <c r="H189" s="4">
        <f>G189*-12909706</f>
        <v>-184208594914</v>
      </c>
      <c r="I189" s="4">
        <f>G189*223583081</f>
        <v>3190306982789</v>
      </c>
    </row>
    <row r="190" spans="1:9" x14ac:dyDescent="0.35">
      <c r="A190" s="10"/>
      <c r="B190" s="42"/>
      <c r="C190" s="2">
        <v>2022</v>
      </c>
      <c r="D190" s="5">
        <v>177497482183</v>
      </c>
      <c r="E190" s="5">
        <v>3616877796669</v>
      </c>
      <c r="F190" s="6">
        <f t="shared" si="2"/>
        <v>4.9074780006797047E-2</v>
      </c>
      <c r="G190" s="7">
        <v>15731</v>
      </c>
      <c r="H190" s="4">
        <f>G190*11283293</f>
        <v>177497482183</v>
      </c>
      <c r="I190" s="4">
        <f>G190*229920399</f>
        <v>3616877796669</v>
      </c>
    </row>
    <row r="191" spans="1:9" x14ac:dyDescent="0.35">
      <c r="A191" s="10"/>
      <c r="B191" s="42"/>
      <c r="C191" s="2">
        <v>2023</v>
      </c>
      <c r="D191" s="5">
        <v>142472297936</v>
      </c>
      <c r="E191" s="5">
        <v>4190383348064</v>
      </c>
      <c r="F191" s="6">
        <f t="shared" si="2"/>
        <v>3.3999824384044398E-2</v>
      </c>
      <c r="G191" s="7">
        <v>15416</v>
      </c>
      <c r="H191" s="4">
        <f>G191*9241846</f>
        <v>142472297936</v>
      </c>
      <c r="I191" s="4">
        <f>G191*271820404</f>
        <v>4190383348064</v>
      </c>
    </row>
    <row r="192" spans="1:9" x14ac:dyDescent="0.35">
      <c r="A192" s="10">
        <v>39</v>
      </c>
      <c r="B192" s="42" t="s">
        <v>45</v>
      </c>
      <c r="C192" s="2">
        <v>2019</v>
      </c>
      <c r="D192" s="5">
        <v>-118807963480</v>
      </c>
      <c r="E192" s="5">
        <v>2098179323894</v>
      </c>
      <c r="F192" s="6">
        <f t="shared" si="2"/>
        <v>-5.6624313340150986E-2</v>
      </c>
      <c r="G192" s="7">
        <v>13901</v>
      </c>
      <c r="H192" s="4">
        <f>G192*-8546695</f>
        <v>-118807607195</v>
      </c>
      <c r="I192" s="4">
        <f>G192*150937294</f>
        <v>2098179323894</v>
      </c>
    </row>
    <row r="193" spans="1:9" x14ac:dyDescent="0.35">
      <c r="A193" s="10"/>
      <c r="B193" s="42"/>
      <c r="C193" s="2">
        <v>2020</v>
      </c>
      <c r="D193" s="5">
        <v>-37975963480</v>
      </c>
      <c r="E193" s="5">
        <v>1991825670380</v>
      </c>
      <c r="F193" s="6">
        <f t="shared" si="2"/>
        <v>-1.9065907245163154E-2</v>
      </c>
      <c r="G193" s="7">
        <v>14105</v>
      </c>
      <c r="H193" s="4">
        <f>G193*-2692376</f>
        <v>-37975963480</v>
      </c>
      <c r="I193" s="4">
        <f>G193*141214156</f>
        <v>1991825670380</v>
      </c>
    </row>
    <row r="194" spans="1:9" x14ac:dyDescent="0.35">
      <c r="A194" s="10"/>
      <c r="B194" s="42"/>
      <c r="C194" s="2">
        <v>2021</v>
      </c>
      <c r="D194" s="5">
        <v>-37882582603</v>
      </c>
      <c r="E194" s="5">
        <v>1949533388379</v>
      </c>
      <c r="F194" s="6">
        <f t="shared" si="2"/>
        <v>-1.9431615189980742E-2</v>
      </c>
      <c r="G194" s="7">
        <v>14269</v>
      </c>
      <c r="H194" s="4">
        <f>G194*-2654887</f>
        <v>-37882582603</v>
      </c>
      <c r="I194" s="4">
        <f>G194*136627191</f>
        <v>1949533388379</v>
      </c>
    </row>
    <row r="195" spans="1:9" x14ac:dyDescent="0.35">
      <c r="A195" s="10"/>
      <c r="B195" s="42"/>
      <c r="C195" s="2">
        <v>2022</v>
      </c>
      <c r="D195" s="5">
        <v>-94200814668</v>
      </c>
      <c r="E195" s="5">
        <v>2104189036846</v>
      </c>
      <c r="F195" s="6">
        <f t="shared" ref="F195:F246" si="3">D195/E195</f>
        <v>-4.4768228052931493E-2</v>
      </c>
      <c r="G195" s="7">
        <v>15731</v>
      </c>
      <c r="H195" s="4">
        <f>G195*-5988228</f>
        <v>-94200814668</v>
      </c>
      <c r="I195" s="4">
        <f>G195*133760666</f>
        <v>2104189036846</v>
      </c>
    </row>
    <row r="196" spans="1:9" x14ac:dyDescent="0.35">
      <c r="A196" s="10"/>
      <c r="B196" s="42"/>
      <c r="C196" s="2">
        <v>2023</v>
      </c>
      <c r="D196" s="5">
        <v>-83356639816</v>
      </c>
      <c r="E196" s="5">
        <v>1996717642136</v>
      </c>
      <c r="F196" s="6">
        <f t="shared" si="3"/>
        <v>-4.1746833932327441E-2</v>
      </c>
      <c r="G196" s="7">
        <v>15416</v>
      </c>
      <c r="H196" s="4">
        <f>G196*-5407151</f>
        <v>-83356639816</v>
      </c>
      <c r="I196" s="4">
        <f>G196*129522421</f>
        <v>1996717642136</v>
      </c>
    </row>
    <row r="197" spans="1:9" x14ac:dyDescent="0.35">
      <c r="A197" s="10">
        <v>40</v>
      </c>
      <c r="B197" s="42" t="s">
        <v>46</v>
      </c>
      <c r="C197" s="2">
        <v>2019</v>
      </c>
      <c r="D197" s="5">
        <v>381395703966</v>
      </c>
      <c r="E197" s="5">
        <v>17425618108707</v>
      </c>
      <c r="F197" s="6">
        <f t="shared" si="3"/>
        <v>2.1887068888272566E-2</v>
      </c>
      <c r="G197" s="7">
        <v>13901</v>
      </c>
      <c r="H197" s="4">
        <f>G197*27436566</f>
        <v>381395703966</v>
      </c>
      <c r="I197" s="4">
        <f>G197*1253551407</f>
        <v>17425618108707</v>
      </c>
    </row>
    <row r="198" spans="1:9" x14ac:dyDescent="0.35">
      <c r="A198" s="10"/>
      <c r="B198" s="42"/>
      <c r="C198" s="2">
        <v>2020</v>
      </c>
      <c r="D198" s="5">
        <v>381477285280</v>
      </c>
      <c r="E198" s="5">
        <v>18952683723610</v>
      </c>
      <c r="F198" s="6">
        <f t="shared" si="3"/>
        <v>2.0127876919339968E-2</v>
      </c>
      <c r="G198" s="7">
        <v>14105</v>
      </c>
      <c r="H198" s="4">
        <f>G198*27045536</f>
        <v>381477285280</v>
      </c>
      <c r="I198" s="4">
        <f>G198*1343685482</f>
        <v>18952683723610</v>
      </c>
    </row>
    <row r="199" spans="1:9" x14ac:dyDescent="0.35">
      <c r="A199" s="10"/>
      <c r="B199" s="42"/>
      <c r="C199" s="2">
        <v>2021</v>
      </c>
      <c r="D199" s="5">
        <v>312387321563</v>
      </c>
      <c r="E199" s="5">
        <v>13602633723610</v>
      </c>
      <c r="F199" s="6">
        <f t="shared" si="3"/>
        <v>2.2965208643440236E-2</v>
      </c>
      <c r="G199" s="7">
        <v>14269</v>
      </c>
      <c r="H199" s="4">
        <f>G199*21892727</f>
        <v>312387321563</v>
      </c>
      <c r="I199" s="4">
        <f>G199*953299704</f>
        <v>13602633476376</v>
      </c>
    </row>
    <row r="200" spans="1:9" x14ac:dyDescent="0.35">
      <c r="A200" s="10"/>
      <c r="B200" s="42"/>
      <c r="C200" s="2">
        <v>2022</v>
      </c>
      <c r="D200" s="5">
        <v>226055114971</v>
      </c>
      <c r="E200" s="5">
        <v>17780436630644</v>
      </c>
      <c r="F200" s="6">
        <f t="shared" si="3"/>
        <v>1.2713698750310856E-2</v>
      </c>
      <c r="G200" s="7">
        <v>15731</v>
      </c>
      <c r="H200" s="4">
        <f>G200*14370041</f>
        <v>226055114971</v>
      </c>
      <c r="I200" s="4">
        <f>G200*1130280124</f>
        <v>17780436630644</v>
      </c>
    </row>
    <row r="201" spans="1:9" x14ac:dyDescent="0.35">
      <c r="A201" s="10"/>
      <c r="B201" s="42"/>
      <c r="C201" s="2">
        <v>2023</v>
      </c>
      <c r="D201" s="5">
        <v>226313462632</v>
      </c>
      <c r="E201" s="5">
        <v>27091875525440</v>
      </c>
      <c r="F201" s="6">
        <f t="shared" si="3"/>
        <v>8.3535546448043271E-3</v>
      </c>
      <c r="G201" s="7">
        <v>15416</v>
      </c>
      <c r="H201" s="4">
        <f>G201*14680427</f>
        <v>226313462632</v>
      </c>
      <c r="I201" s="4">
        <f>G201*1757386840</f>
        <v>27091875525440</v>
      </c>
    </row>
    <row r="202" spans="1:9" x14ac:dyDescent="0.35">
      <c r="A202" s="10">
        <v>41</v>
      </c>
      <c r="B202" s="42" t="s">
        <v>47</v>
      </c>
      <c r="C202" s="2">
        <v>2019</v>
      </c>
      <c r="D202" s="5">
        <v>116487959000</v>
      </c>
      <c r="E202" s="5">
        <v>1635154338000</v>
      </c>
      <c r="F202" s="6">
        <f t="shared" si="3"/>
        <v>7.1239733334578961E-2</v>
      </c>
      <c r="G202" s="3"/>
    </row>
    <row r="203" spans="1:9" x14ac:dyDescent="0.35">
      <c r="A203" s="10"/>
      <c r="B203" s="42"/>
      <c r="C203" s="2">
        <v>2020</v>
      </c>
      <c r="D203" s="5">
        <v>-266991306000</v>
      </c>
      <c r="E203" s="5">
        <v>1110213240000</v>
      </c>
      <c r="F203" s="6">
        <f t="shared" si="3"/>
        <v>-0.24048650869989624</v>
      </c>
      <c r="G203" s="3"/>
    </row>
    <row r="204" spans="1:9" x14ac:dyDescent="0.35">
      <c r="A204" s="10"/>
      <c r="B204" s="42"/>
      <c r="C204" s="2">
        <v>2021</v>
      </c>
      <c r="D204" s="5">
        <v>-75252935000</v>
      </c>
      <c r="E204" s="5">
        <v>1206842636000</v>
      </c>
      <c r="F204" s="6">
        <f t="shared" si="3"/>
        <v>-6.2355217453553741E-2</v>
      </c>
      <c r="G204" s="3"/>
    </row>
    <row r="205" spans="1:9" x14ac:dyDescent="0.35">
      <c r="A205" s="10"/>
      <c r="B205" s="42"/>
      <c r="C205" s="2">
        <v>2022</v>
      </c>
      <c r="D205" s="5">
        <v>-59452458000</v>
      </c>
      <c r="E205" s="5">
        <v>905892550000</v>
      </c>
      <c r="F205" s="6">
        <f t="shared" si="3"/>
        <v>-6.5628598005359459E-2</v>
      </c>
      <c r="G205" s="3"/>
    </row>
    <row r="206" spans="1:9" x14ac:dyDescent="0.35">
      <c r="A206" s="10"/>
      <c r="B206" s="42"/>
      <c r="C206" s="2">
        <v>2023</v>
      </c>
      <c r="D206" s="5">
        <v>-41782216000</v>
      </c>
      <c r="E206" s="5">
        <v>976451944000</v>
      </c>
      <c r="F206" s="6">
        <f t="shared" si="3"/>
        <v>-4.2789833392968289E-2</v>
      </c>
      <c r="G206" s="3"/>
    </row>
    <row r="207" spans="1:9" x14ac:dyDescent="0.35">
      <c r="A207" s="10">
        <v>42</v>
      </c>
      <c r="B207" s="42" t="s">
        <v>48</v>
      </c>
      <c r="C207" s="2">
        <v>2019</v>
      </c>
      <c r="D207" s="5">
        <v>-21666724</v>
      </c>
      <c r="E207" s="5">
        <v>863888032</v>
      </c>
      <c r="F207" s="6">
        <f t="shared" si="3"/>
        <v>-2.5080477095902168E-2</v>
      </c>
      <c r="G207" s="3"/>
    </row>
    <row r="208" spans="1:9" x14ac:dyDescent="0.35">
      <c r="A208" s="10"/>
      <c r="B208" s="42"/>
      <c r="C208" s="2">
        <v>2020</v>
      </c>
      <c r="D208" s="5">
        <v>35565332</v>
      </c>
      <c r="E208" s="5">
        <v>703672417</v>
      </c>
      <c r="F208" s="6">
        <f t="shared" si="3"/>
        <v>5.0542455751821799E-2</v>
      </c>
      <c r="G208" s="3"/>
    </row>
    <row r="209" spans="1:9" x14ac:dyDescent="0.35">
      <c r="A209" s="10"/>
      <c r="B209" s="42"/>
      <c r="C209" s="2">
        <v>2021</v>
      </c>
      <c r="D209" s="5">
        <v>94223798</v>
      </c>
      <c r="E209" s="5">
        <v>1245705842</v>
      </c>
      <c r="F209" s="6">
        <f>D209/E209</f>
        <v>7.5638882650435543E-2</v>
      </c>
      <c r="G209" s="3"/>
    </row>
    <row r="210" spans="1:9" x14ac:dyDescent="0.35">
      <c r="A210" s="10"/>
      <c r="B210" s="42"/>
      <c r="C210" s="2">
        <v>2022</v>
      </c>
      <c r="D210" s="5">
        <v>3400158</v>
      </c>
      <c r="E210" s="5">
        <v>1421234992</v>
      </c>
      <c r="F210" s="6">
        <f t="shared" si="3"/>
        <v>2.3923967669943211E-3</v>
      </c>
      <c r="G210" s="3"/>
    </row>
    <row r="211" spans="1:9" x14ac:dyDescent="0.35">
      <c r="A211" s="10"/>
      <c r="B211" s="42"/>
      <c r="C211" s="2">
        <v>2023</v>
      </c>
      <c r="D211" s="5">
        <v>15637475</v>
      </c>
      <c r="E211" s="5">
        <v>1844239416</v>
      </c>
      <c r="F211" s="6">
        <f t="shared" si="3"/>
        <v>8.4790916322113781E-3</v>
      </c>
      <c r="G211" s="3"/>
    </row>
    <row r="212" spans="1:9" x14ac:dyDescent="0.35">
      <c r="A212" s="10">
        <v>43</v>
      </c>
      <c r="B212" s="42" t="s">
        <v>49</v>
      </c>
      <c r="C212" s="2">
        <v>2019</v>
      </c>
      <c r="D212" s="5">
        <v>284700695491</v>
      </c>
      <c r="E212" s="5">
        <v>16429747466091</v>
      </c>
      <c r="F212" s="6">
        <f t="shared" si="3"/>
        <v>1.732836710232994E-2</v>
      </c>
      <c r="G212" s="7">
        <v>13901</v>
      </c>
      <c r="H212" s="4">
        <f>G212*20480591</f>
        <v>284700695491</v>
      </c>
      <c r="I212" s="4">
        <f>G212*1181911191</f>
        <v>16429747466091</v>
      </c>
    </row>
    <row r="213" spans="1:9" x14ac:dyDescent="0.35">
      <c r="A213" s="10"/>
      <c r="B213" s="42"/>
      <c r="C213" s="2">
        <v>2020</v>
      </c>
      <c r="D213" s="5">
        <v>-330569998850</v>
      </c>
      <c r="E213" s="5">
        <v>13744613766065</v>
      </c>
      <c r="F213" s="6">
        <f t="shared" si="3"/>
        <v>-2.4050875817708785E-2</v>
      </c>
      <c r="G213" s="7">
        <v>14105</v>
      </c>
      <c r="H213" s="4">
        <f>G213*-23436370</f>
        <v>-330569998850</v>
      </c>
      <c r="I213" s="4">
        <f>G213*974449753</f>
        <v>13744613766065</v>
      </c>
    </row>
    <row r="214" spans="1:9" x14ac:dyDescent="0.35">
      <c r="A214" s="10"/>
      <c r="B214" s="42"/>
      <c r="C214" s="2">
        <v>2021</v>
      </c>
      <c r="D214" s="5">
        <v>4003110874</v>
      </c>
      <c r="E214" s="5">
        <v>23343489082582</v>
      </c>
      <c r="F214" s="6">
        <f t="shared" si="3"/>
        <v>1.7148725539006785E-4</v>
      </c>
      <c r="G214" s="7">
        <v>14269</v>
      </c>
      <c r="H214" s="4">
        <f>G214*280546</f>
        <v>4003110874</v>
      </c>
      <c r="I214" s="4">
        <f>G214*1635958307</f>
        <v>23343489082583</v>
      </c>
    </row>
    <row r="215" spans="1:9" x14ac:dyDescent="0.35">
      <c r="A215" s="10"/>
      <c r="B215" s="42"/>
      <c r="C215" s="2">
        <v>2022</v>
      </c>
      <c r="D215" s="5">
        <v>450515547010</v>
      </c>
      <c r="E215" s="5">
        <v>24714775999517</v>
      </c>
      <c r="F215" s="6">
        <f t="shared" si="3"/>
        <v>1.8228591148016247E-2</v>
      </c>
      <c r="G215" s="7">
        <v>15731</v>
      </c>
      <c r="H215" s="4">
        <f>G215*28638710</f>
        <v>450515547010</v>
      </c>
      <c r="I215" s="4">
        <f>G215*1571087407</f>
        <v>24714775999517</v>
      </c>
    </row>
    <row r="216" spans="1:9" x14ac:dyDescent="0.35">
      <c r="A216" s="10"/>
      <c r="B216" s="42"/>
      <c r="C216" s="2">
        <v>2023</v>
      </c>
      <c r="D216" s="5">
        <v>555133104456</v>
      </c>
      <c r="E216" s="5">
        <v>28898824412064</v>
      </c>
      <c r="F216" s="6">
        <f t="shared" si="3"/>
        <v>1.920953934113168E-2</v>
      </c>
      <c r="G216" s="7">
        <v>15416</v>
      </c>
      <c r="H216" s="4">
        <f>G216*36010191</f>
        <v>555133104456</v>
      </c>
      <c r="I216" s="4">
        <f>G216*1874599404</f>
        <v>28898824412064</v>
      </c>
    </row>
    <row r="217" spans="1:9" x14ac:dyDescent="0.35">
      <c r="A217" s="10">
        <v>44</v>
      </c>
      <c r="B217" s="42" t="s">
        <v>50</v>
      </c>
      <c r="C217" s="2">
        <v>2019</v>
      </c>
      <c r="D217" s="5">
        <v>-987102131000</v>
      </c>
      <c r="E217" s="5">
        <v>1785484025750</v>
      </c>
      <c r="F217" s="6">
        <f t="shared" si="3"/>
        <v>-0.55284848072799964</v>
      </c>
      <c r="G217" s="7"/>
    </row>
    <row r="218" spans="1:9" x14ac:dyDescent="0.35">
      <c r="A218" s="10"/>
      <c r="B218" s="42"/>
      <c r="C218" s="2">
        <v>2020</v>
      </c>
      <c r="D218" s="5">
        <v>-957193562822</v>
      </c>
      <c r="E218" s="5">
        <v>852964580558</v>
      </c>
      <c r="F218" s="6">
        <f t="shared" si="3"/>
        <v>-1.1221961434738763</v>
      </c>
      <c r="G218" s="7"/>
    </row>
    <row r="219" spans="1:9" x14ac:dyDescent="0.35">
      <c r="A219" s="10"/>
      <c r="B219" s="42"/>
      <c r="C219" s="2">
        <v>2021</v>
      </c>
      <c r="D219" s="5">
        <v>-135180662798</v>
      </c>
      <c r="E219" s="5">
        <v>643764915310</v>
      </c>
      <c r="F219" s="6">
        <f t="shared" si="3"/>
        <v>-0.20998451388563913</v>
      </c>
      <c r="G219" s="7"/>
    </row>
    <row r="220" spans="1:9" x14ac:dyDescent="0.35">
      <c r="A220" s="10"/>
      <c r="B220" s="42"/>
      <c r="C220" s="2">
        <v>2022</v>
      </c>
      <c r="D220" s="5">
        <v>-57747507867</v>
      </c>
      <c r="E220" s="5">
        <v>615198410313</v>
      </c>
      <c r="F220" s="6">
        <f t="shared" si="3"/>
        <v>-9.3868103198802622E-2</v>
      </c>
      <c r="G220" s="7"/>
    </row>
    <row r="221" spans="1:9" x14ac:dyDescent="0.35">
      <c r="A221" s="10"/>
      <c r="B221" s="42"/>
      <c r="C221" s="2">
        <v>2023</v>
      </c>
      <c r="D221" s="5">
        <v>-19892985630</v>
      </c>
      <c r="E221" s="5">
        <v>597073795881</v>
      </c>
      <c r="F221" s="6">
        <f t="shared" si="3"/>
        <v>-3.3317465558251998E-2</v>
      </c>
      <c r="G221" s="7"/>
    </row>
    <row r="222" spans="1:9" x14ac:dyDescent="0.35">
      <c r="A222" s="10">
        <v>45</v>
      </c>
      <c r="B222" s="42" t="s">
        <v>51</v>
      </c>
      <c r="C222" s="2">
        <v>2019</v>
      </c>
      <c r="D222" s="5">
        <v>996067981</v>
      </c>
      <c r="E222" s="5">
        <v>51697444562664</v>
      </c>
      <c r="F222" s="8">
        <f t="shared" si="3"/>
        <v>1.9267257587415885E-5</v>
      </c>
      <c r="G222" s="7">
        <v>13901</v>
      </c>
      <c r="H222" s="4">
        <f>G222*71654412</f>
        <v>996067981212</v>
      </c>
      <c r="I222" s="4">
        <f>G222*3718973064</f>
        <v>51697444562664</v>
      </c>
    </row>
    <row r="223" spans="1:9" x14ac:dyDescent="0.35">
      <c r="A223" s="10"/>
      <c r="B223" s="42"/>
      <c r="C223" s="2">
        <v>2020</v>
      </c>
      <c r="D223" s="5">
        <v>-816644844015</v>
      </c>
      <c r="E223" s="5">
        <v>40907752923310</v>
      </c>
      <c r="F223" s="6">
        <f>D223/E223</f>
        <v>-1.9963082439310924E-2</v>
      </c>
      <c r="G223" s="7">
        <v>14105</v>
      </c>
      <c r="H223" s="4">
        <f>-G223*57897543</f>
        <v>-816644844015</v>
      </c>
      <c r="I223" s="4">
        <f>G223*2900230622</f>
        <v>40907752923310</v>
      </c>
    </row>
    <row r="224" spans="1:9" x14ac:dyDescent="0.35">
      <c r="A224" s="10"/>
      <c r="B224" s="42"/>
      <c r="C224" s="2">
        <v>2021</v>
      </c>
      <c r="D224" s="5">
        <v>3786101258377</v>
      </c>
      <c r="E224" s="5">
        <v>42950727299224</v>
      </c>
      <c r="F224" s="6">
        <f t="shared" si="3"/>
        <v>8.8149875367661223E-2</v>
      </c>
      <c r="G224" s="7">
        <v>14269</v>
      </c>
      <c r="H224" s="4">
        <f>G224*265337533</f>
        <v>3786101258377</v>
      </c>
      <c r="I224" s="4">
        <f>G224*3010072696</f>
        <v>42950727299224</v>
      </c>
    </row>
    <row r="225" spans="1:9" x14ac:dyDescent="0.35">
      <c r="A225" s="10"/>
      <c r="B225" s="42"/>
      <c r="C225" s="2">
        <v>2022</v>
      </c>
      <c r="D225" s="5">
        <v>20421411497214</v>
      </c>
      <c r="E225" s="5">
        <v>101168891290058</v>
      </c>
      <c r="F225" s="6">
        <f t="shared" si="3"/>
        <v>0.20185465350870005</v>
      </c>
      <c r="G225" s="7">
        <v>15731</v>
      </c>
      <c r="H225" s="4">
        <f>G225*1298163594</f>
        <v>20421411497214</v>
      </c>
      <c r="I225" s="4">
        <f>G225*6431179918</f>
        <v>101168891290058</v>
      </c>
    </row>
    <row r="226" spans="1:9" x14ac:dyDescent="0.35">
      <c r="A226" s="10"/>
      <c r="B226" s="42"/>
      <c r="C226" s="2">
        <v>2023</v>
      </c>
      <c r="D226" s="5">
        <v>13339673208904</v>
      </c>
      <c r="E226" s="5">
        <v>47223416830072</v>
      </c>
      <c r="F226" s="6">
        <f t="shared" si="3"/>
        <v>0.28248005130389592</v>
      </c>
      <c r="G226" s="7">
        <v>15416</v>
      </c>
      <c r="H226" s="4">
        <f>G226*865313519</f>
        <v>13339673208904</v>
      </c>
      <c r="I226" s="4">
        <f>G226*3063273017</f>
        <v>47223416830072</v>
      </c>
    </row>
    <row r="227" spans="1:9" x14ac:dyDescent="0.35">
      <c r="A227" s="10">
        <v>46</v>
      </c>
      <c r="B227" s="42" t="s">
        <v>52</v>
      </c>
      <c r="C227" s="2">
        <v>2019</v>
      </c>
      <c r="D227" s="5">
        <v>-141752430983</v>
      </c>
      <c r="E227" s="5">
        <v>1216359825006</v>
      </c>
      <c r="F227" s="6">
        <f t="shared" si="3"/>
        <v>-0.1165382381667372</v>
      </c>
      <c r="G227" s="7">
        <v>13901</v>
      </c>
      <c r="H227" s="4">
        <f>G227*-10197283</f>
        <v>-141752430983</v>
      </c>
      <c r="I227" s="4">
        <f>G227*87501606</f>
        <v>1216359825006</v>
      </c>
    </row>
    <row r="228" spans="1:9" x14ac:dyDescent="0.35">
      <c r="A228" s="10"/>
      <c r="B228" s="42"/>
      <c r="C228" s="2">
        <v>2020</v>
      </c>
      <c r="D228" s="5">
        <v>-13106746835</v>
      </c>
      <c r="E228" s="5">
        <v>1156902086340</v>
      </c>
      <c r="F228" s="6">
        <f t="shared" si="3"/>
        <v>-1.1329175554056423E-2</v>
      </c>
      <c r="G228" s="7">
        <v>14105</v>
      </c>
      <c r="H228" s="4">
        <f>G228*-929227</f>
        <v>-13106746835</v>
      </c>
      <c r="I228" s="4">
        <f>G228*82020708</f>
        <v>1156902086340</v>
      </c>
    </row>
    <row r="229" spans="1:9" x14ac:dyDescent="0.35">
      <c r="A229" s="10"/>
      <c r="B229" s="42"/>
      <c r="C229" s="2">
        <v>2021</v>
      </c>
      <c r="D229" s="5">
        <v>-63181162878</v>
      </c>
      <c r="E229" s="5">
        <v>1007972776136</v>
      </c>
      <c r="F229" s="6">
        <f t="shared" si="3"/>
        <v>-6.2681417964680547E-2</v>
      </c>
      <c r="G229" s="7">
        <v>14269</v>
      </c>
      <c r="H229" s="4">
        <f>G229*-4427862</f>
        <v>-63181162878</v>
      </c>
      <c r="I229" s="4">
        <f>G229*70640744</f>
        <v>1007972776136</v>
      </c>
    </row>
    <row r="230" spans="1:9" x14ac:dyDescent="0.35">
      <c r="A230" s="10"/>
      <c r="B230" s="42"/>
      <c r="C230" s="2">
        <v>2022</v>
      </c>
      <c r="D230" s="5">
        <v>-76655873058</v>
      </c>
      <c r="E230" s="5">
        <v>993855398995</v>
      </c>
      <c r="F230" s="6">
        <f t="shared" si="3"/>
        <v>-7.7129804934918555E-2</v>
      </c>
      <c r="G230" s="7">
        <v>15731</v>
      </c>
      <c r="H230" s="4">
        <f>G230*-4872918</f>
        <v>-76655873058</v>
      </c>
      <c r="I230" s="4">
        <f>G230*63178145</f>
        <v>993855398995</v>
      </c>
    </row>
    <row r="231" spans="1:9" x14ac:dyDescent="0.35">
      <c r="A231" s="10"/>
      <c r="B231" s="42"/>
      <c r="C231" s="2">
        <v>2023</v>
      </c>
      <c r="D231" s="5">
        <v>-77053746552</v>
      </c>
      <c r="E231" s="5">
        <v>866374236048</v>
      </c>
      <c r="F231" s="6">
        <f t="shared" si="3"/>
        <v>-8.8938178613763588E-2</v>
      </c>
      <c r="G231" s="7">
        <v>15416</v>
      </c>
      <c r="H231" s="4">
        <f>G231*-4998297</f>
        <v>-77053746552</v>
      </c>
      <c r="I231" s="4">
        <f>G231*56199678</f>
        <v>866374236048</v>
      </c>
    </row>
    <row r="232" spans="1:9" x14ac:dyDescent="0.35">
      <c r="A232" s="10">
        <v>47</v>
      </c>
      <c r="B232" s="42" t="s">
        <v>53</v>
      </c>
      <c r="C232" s="2">
        <v>2019</v>
      </c>
      <c r="D232" s="5">
        <v>423528119757</v>
      </c>
      <c r="E232" s="5">
        <v>3484707072716</v>
      </c>
      <c r="F232" s="6">
        <f t="shared" si="3"/>
        <v>0.12153908805508287</v>
      </c>
      <c r="G232" s="7">
        <v>13901</v>
      </c>
      <c r="H232" s="4">
        <f>G232*30467457</f>
        <v>423528119757</v>
      </c>
      <c r="I232" s="4">
        <f>G232*250680316</f>
        <v>3484707072716</v>
      </c>
    </row>
    <row r="233" spans="1:9" x14ac:dyDescent="0.35">
      <c r="A233" s="10"/>
      <c r="B233" s="42"/>
      <c r="C233" s="2">
        <v>2020</v>
      </c>
      <c r="D233" s="5">
        <v>430488394245</v>
      </c>
      <c r="E233" s="5">
        <v>3714463847640</v>
      </c>
      <c r="F233" s="6">
        <f t="shared" si="3"/>
        <v>0.11589516331368055</v>
      </c>
      <c r="G233" s="7">
        <v>14105</v>
      </c>
      <c r="H233" s="4">
        <f>G233*30520269</f>
        <v>430488394245</v>
      </c>
      <c r="I233" s="4">
        <f>G233*263343768</f>
        <v>3714463847640</v>
      </c>
    </row>
    <row r="234" spans="1:9" x14ac:dyDescent="0.35">
      <c r="A234" s="10"/>
      <c r="B234" s="42"/>
      <c r="C234" s="2">
        <v>2021</v>
      </c>
      <c r="D234" s="5">
        <v>2927489810501</v>
      </c>
      <c r="E234" s="5">
        <v>6211543780834</v>
      </c>
      <c r="F234" s="6">
        <f t="shared" si="3"/>
        <v>0.47129826558317156</v>
      </c>
      <c r="G234" s="7">
        <v>14269</v>
      </c>
      <c r="H234" s="4">
        <f>G234*205164329</f>
        <v>2927489810501</v>
      </c>
      <c r="I234" s="4">
        <f>G234*435317386</f>
        <v>6211543780834</v>
      </c>
    </row>
    <row r="235" spans="1:9" x14ac:dyDescent="0.35">
      <c r="A235" s="10"/>
      <c r="B235" s="42"/>
      <c r="C235" s="2">
        <v>2022</v>
      </c>
      <c r="D235" s="5">
        <v>3773804274889</v>
      </c>
      <c r="E235" s="5">
        <v>6368399213925</v>
      </c>
      <c r="F235" s="6">
        <f t="shared" si="3"/>
        <v>0.59258286864888798</v>
      </c>
      <c r="G235" s="7">
        <v>15731</v>
      </c>
      <c r="H235" s="4">
        <f>G235*239896019</f>
        <v>3773804274889</v>
      </c>
      <c r="I235" s="4">
        <f>G235*404831175</f>
        <v>6368399213925</v>
      </c>
    </row>
    <row r="236" spans="1:9" x14ac:dyDescent="0.35">
      <c r="A236" s="10"/>
      <c r="B236" s="42"/>
      <c r="C236" s="2">
        <v>2023</v>
      </c>
      <c r="D236" s="5">
        <v>2501545979944</v>
      </c>
      <c r="E236" s="5">
        <v>6296735697368</v>
      </c>
      <c r="F236" s="6">
        <f t="shared" si="3"/>
        <v>0.39727663668488294</v>
      </c>
      <c r="G236" s="7">
        <v>15416</v>
      </c>
      <c r="H236" s="4">
        <f>G236*162269459</f>
        <v>2501545979944</v>
      </c>
      <c r="I236" s="4">
        <f>G236*408454573</f>
        <v>6296735697368</v>
      </c>
    </row>
    <row r="237" spans="1:9" x14ac:dyDescent="0.35">
      <c r="A237" s="10">
        <v>48</v>
      </c>
      <c r="B237" s="42" t="s">
        <v>54</v>
      </c>
      <c r="C237" s="2">
        <v>2019</v>
      </c>
      <c r="D237" s="5">
        <v>3255770961577</v>
      </c>
      <c r="E237" s="5">
        <v>17766035749823</v>
      </c>
      <c r="F237" s="6">
        <f t="shared" si="3"/>
        <v>0.18325815659857808</v>
      </c>
      <c r="G237" s="7">
        <v>13901</v>
      </c>
      <c r="H237" s="4">
        <f>G237*234211277</f>
        <v>3255770961577</v>
      </c>
      <c r="I237" s="4">
        <f>G237*1278040123</f>
        <v>17766035749823</v>
      </c>
    </row>
    <row r="238" spans="1:9" x14ac:dyDescent="0.35">
      <c r="A238" s="10"/>
      <c r="B238" s="42"/>
      <c r="C238" s="2">
        <v>2020</v>
      </c>
      <c r="D238" s="5">
        <v>4858606466350</v>
      </c>
      <c r="E238" s="5">
        <v>22846221435310</v>
      </c>
      <c r="F238" s="6">
        <f t="shared" si="3"/>
        <v>0.21266564714464231</v>
      </c>
      <c r="G238" s="7">
        <v>14105</v>
      </c>
      <c r="H238" s="4">
        <f>G238*344459870</f>
        <v>4858606466350</v>
      </c>
      <c r="I238" s="4">
        <f>G238*1619725022</f>
        <v>22846221435310</v>
      </c>
    </row>
    <row r="239" spans="1:9" x14ac:dyDescent="0.35">
      <c r="A239" s="10"/>
      <c r="B239" s="42"/>
      <c r="C239" s="2">
        <v>2021</v>
      </c>
      <c r="D239" s="5">
        <v>18063945312998</v>
      </c>
      <c r="E239" s="5">
        <v>34726639253379</v>
      </c>
      <c r="F239" s="6">
        <f t="shared" si="3"/>
        <v>0.52017545323624503</v>
      </c>
      <c r="G239" s="7">
        <v>14269</v>
      </c>
      <c r="H239" s="4">
        <f>G239*1265957342</f>
        <v>18063945312998</v>
      </c>
      <c r="I239" s="4">
        <f>G239*2433712191</f>
        <v>34726639253379</v>
      </c>
    </row>
    <row r="240" spans="1:9" x14ac:dyDescent="0.35">
      <c r="A240" s="10"/>
      <c r="B240" s="42"/>
      <c r="C240" s="2">
        <v>2022</v>
      </c>
      <c r="D240" s="5">
        <v>36206556859857</v>
      </c>
      <c r="E240" s="5">
        <v>62066013405315</v>
      </c>
      <c r="F240" s="6">
        <f t="shared" si="3"/>
        <v>0.58335560596447888</v>
      </c>
      <c r="G240" s="7">
        <v>15731</v>
      </c>
      <c r="H240" s="4">
        <f>G240*2301605547</f>
        <v>36206556859857</v>
      </c>
      <c r="I240" s="4">
        <f>G240*3945458865</f>
        <v>62066013405315</v>
      </c>
    </row>
    <row r="241" spans="1:9" x14ac:dyDescent="0.35">
      <c r="A241" s="10"/>
      <c r="B241" s="42"/>
      <c r="C241" s="2">
        <v>2023</v>
      </c>
      <c r="D241" s="5">
        <v>19726018260272</v>
      </c>
      <c r="E241" s="5">
        <v>53097634283456</v>
      </c>
      <c r="F241" s="6">
        <f t="shared" si="3"/>
        <v>0.37150465414272088</v>
      </c>
      <c r="G241" s="7">
        <v>15416</v>
      </c>
      <c r="H241" s="4">
        <f>G241*1279580842</f>
        <v>19726018260272</v>
      </c>
      <c r="I241" s="4">
        <f>G241*3444319816</f>
        <v>53097634283456</v>
      </c>
    </row>
    <row r="242" spans="1:9" x14ac:dyDescent="0.35">
      <c r="A242" s="10">
        <v>49</v>
      </c>
      <c r="B242" s="42" t="s">
        <v>55</v>
      </c>
      <c r="C242" s="2">
        <v>2019</v>
      </c>
      <c r="D242" s="5">
        <v>-62316820702</v>
      </c>
      <c r="E242" s="5">
        <v>1077311889177</v>
      </c>
      <c r="F242" s="6">
        <f t="shared" si="3"/>
        <v>-5.7844734963062756E-2</v>
      </c>
      <c r="G242" s="7">
        <v>13901</v>
      </c>
      <c r="H242" s="4">
        <f>G242*-4482902</f>
        <v>-62316820702</v>
      </c>
      <c r="I242" s="4">
        <f>G242*77498877</f>
        <v>1077311889177</v>
      </c>
    </row>
    <row r="243" spans="1:9" x14ac:dyDescent="0.35">
      <c r="A243" s="10"/>
      <c r="B243" s="42"/>
      <c r="C243" s="2">
        <v>2020</v>
      </c>
      <c r="D243" s="5">
        <v>166050435460</v>
      </c>
      <c r="E243" s="5">
        <v>524894414590</v>
      </c>
      <c r="F243" s="6">
        <f t="shared" si="3"/>
        <v>0.31635016651816267</v>
      </c>
      <c r="G243" s="7">
        <v>14105</v>
      </c>
      <c r="H243" s="4">
        <f>G243*-11772452</f>
        <v>-166050435460</v>
      </c>
      <c r="I243" s="4">
        <f>G243*37213358</f>
        <v>524894414590</v>
      </c>
    </row>
    <row r="244" spans="1:9" x14ac:dyDescent="0.35">
      <c r="A244" s="10"/>
      <c r="B244" s="42"/>
      <c r="C244" s="2">
        <v>2021</v>
      </c>
      <c r="D244" s="5">
        <v>9604763549</v>
      </c>
      <c r="E244" s="5">
        <v>480101937038</v>
      </c>
      <c r="F244" s="6">
        <f t="shared" si="3"/>
        <v>2.0005675478538602E-2</v>
      </c>
      <c r="G244" s="7">
        <v>14269</v>
      </c>
      <c r="H244" s="4">
        <f>G244*673121</f>
        <v>9604763549</v>
      </c>
      <c r="I244" s="4">
        <f>G244*33646502</f>
        <v>480101937038</v>
      </c>
    </row>
    <row r="245" spans="1:9" x14ac:dyDescent="0.35">
      <c r="A245" s="10"/>
      <c r="B245" s="42"/>
      <c r="C245" s="2">
        <v>2022</v>
      </c>
      <c r="D245" s="5">
        <v>10890917382</v>
      </c>
      <c r="E245" s="5">
        <v>534995169994</v>
      </c>
      <c r="F245" s="6">
        <f t="shared" si="3"/>
        <v>2.0357038703960901E-2</v>
      </c>
      <c r="G245" s="7">
        <v>15731</v>
      </c>
      <c r="H245" s="4">
        <f>G245*692322</f>
        <v>10890917382</v>
      </c>
      <c r="I245" s="4">
        <f>G245*34008974</f>
        <v>534995169994</v>
      </c>
    </row>
    <row r="246" spans="1:9" x14ac:dyDescent="0.35">
      <c r="A246" s="10"/>
      <c r="B246" s="42"/>
      <c r="C246" s="2">
        <v>2023</v>
      </c>
      <c r="D246" s="5">
        <v>62281811616</v>
      </c>
      <c r="E246" s="5">
        <v>536265523720</v>
      </c>
      <c r="F246" s="6">
        <f t="shared" si="3"/>
        <v>0.1161398763507295</v>
      </c>
      <c r="G246" s="7">
        <v>15416</v>
      </c>
      <c r="H246" s="4">
        <f>G246*4040076</f>
        <v>62281811616</v>
      </c>
      <c r="I246" s="4">
        <f>G246*34786295</f>
        <v>536265523720</v>
      </c>
    </row>
  </sheetData>
  <mergeCells count="85">
    <mergeCell ref="B242:B246"/>
    <mergeCell ref="B212:B216"/>
    <mergeCell ref="B217:B221"/>
    <mergeCell ref="B222:B226"/>
    <mergeCell ref="B227:B231"/>
    <mergeCell ref="B232:B236"/>
    <mergeCell ref="B237:B241"/>
    <mergeCell ref="B207:B211"/>
    <mergeCell ref="A167:A171"/>
    <mergeCell ref="B167:B171"/>
    <mergeCell ref="A172:A176"/>
    <mergeCell ref="B172:B176"/>
    <mergeCell ref="A177:A181"/>
    <mergeCell ref="B177:B181"/>
    <mergeCell ref="B182:B186"/>
    <mergeCell ref="B187:B191"/>
    <mergeCell ref="B192:B196"/>
    <mergeCell ref="B197:B201"/>
    <mergeCell ref="B202:B206"/>
    <mergeCell ref="A152:A156"/>
    <mergeCell ref="B152:B156"/>
    <mergeCell ref="A157:A161"/>
    <mergeCell ref="B157:B161"/>
    <mergeCell ref="A162:A166"/>
    <mergeCell ref="B162:B166"/>
    <mergeCell ref="A137:A141"/>
    <mergeCell ref="B137:B141"/>
    <mergeCell ref="A142:A146"/>
    <mergeCell ref="B142:B146"/>
    <mergeCell ref="A147:A151"/>
    <mergeCell ref="B147:B151"/>
    <mergeCell ref="A122:A126"/>
    <mergeCell ref="B122:B126"/>
    <mergeCell ref="A127:A131"/>
    <mergeCell ref="B127:B131"/>
    <mergeCell ref="A132:A136"/>
    <mergeCell ref="B132:B136"/>
    <mergeCell ref="A107:A111"/>
    <mergeCell ref="B107:B111"/>
    <mergeCell ref="A112:A116"/>
    <mergeCell ref="B112:B116"/>
    <mergeCell ref="A117:A121"/>
    <mergeCell ref="B117:B121"/>
    <mergeCell ref="A92:A96"/>
    <mergeCell ref="B92:B96"/>
    <mergeCell ref="A97:A101"/>
    <mergeCell ref="B97:B101"/>
    <mergeCell ref="A102:A106"/>
    <mergeCell ref="B102:B106"/>
    <mergeCell ref="A77:A81"/>
    <mergeCell ref="B77:B81"/>
    <mergeCell ref="A82:A86"/>
    <mergeCell ref="B82:B86"/>
    <mergeCell ref="A87:A91"/>
    <mergeCell ref="B87:B91"/>
    <mergeCell ref="A62:A66"/>
    <mergeCell ref="B62:B66"/>
    <mergeCell ref="A67:A71"/>
    <mergeCell ref="B67:B71"/>
    <mergeCell ref="A72:A76"/>
    <mergeCell ref="B72:B76"/>
    <mergeCell ref="A47:A51"/>
    <mergeCell ref="B47:B51"/>
    <mergeCell ref="A52:A56"/>
    <mergeCell ref="B52:B56"/>
    <mergeCell ref="A57:A61"/>
    <mergeCell ref="B57:B61"/>
    <mergeCell ref="A32:A36"/>
    <mergeCell ref="B32:B36"/>
    <mergeCell ref="A37:A41"/>
    <mergeCell ref="B37:B41"/>
    <mergeCell ref="A42:A46"/>
    <mergeCell ref="B42:B46"/>
    <mergeCell ref="A17:A21"/>
    <mergeCell ref="B17:B21"/>
    <mergeCell ref="A22:A26"/>
    <mergeCell ref="B22:B26"/>
    <mergeCell ref="A27:A31"/>
    <mergeCell ref="B27:B31"/>
    <mergeCell ref="A2:A6"/>
    <mergeCell ref="B2:B6"/>
    <mergeCell ref="A7:A11"/>
    <mergeCell ref="B7:B11"/>
    <mergeCell ref="A12:A16"/>
    <mergeCell ref="B12:B1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62445-43D8-47FE-934D-5207E8654C61}">
  <dimension ref="A1:I246"/>
  <sheetViews>
    <sheetView workbookViewId="0">
      <selection activeCell="G3" sqref="G3"/>
    </sheetView>
  </sheetViews>
  <sheetFormatPr defaultRowHeight="14.5" x14ac:dyDescent="0.35"/>
  <cols>
    <col min="1" max="1" width="4.90625" customWidth="1"/>
    <col min="2" max="2" width="18.7265625" customWidth="1"/>
    <col min="4" max="5" width="21.08984375" bestFit="1" customWidth="1"/>
    <col min="6" max="6" width="12.453125" bestFit="1" customWidth="1"/>
    <col min="8" max="9" width="18.453125" bestFit="1" customWidth="1"/>
    <col min="10" max="10" width="7.7265625" customWidth="1"/>
  </cols>
  <sheetData>
    <row r="1" spans="1:9" s="13" customFormat="1" ht="23.5" customHeight="1" x14ac:dyDescent="0.35">
      <c r="A1" s="9" t="s">
        <v>56</v>
      </c>
      <c r="B1" s="9" t="s">
        <v>1</v>
      </c>
      <c r="C1" s="9" t="s">
        <v>2</v>
      </c>
      <c r="D1" s="11" t="s">
        <v>57</v>
      </c>
      <c r="E1" s="11" t="s">
        <v>58</v>
      </c>
      <c r="F1" s="9" t="s">
        <v>59</v>
      </c>
      <c r="G1" s="12" t="s">
        <v>6</v>
      </c>
      <c r="H1" s="1"/>
      <c r="I1" s="1"/>
    </row>
    <row r="2" spans="1:9" x14ac:dyDescent="0.35">
      <c r="A2" s="42">
        <v>1</v>
      </c>
      <c r="B2" s="42" t="s">
        <v>7</v>
      </c>
      <c r="C2" s="2">
        <v>2019</v>
      </c>
      <c r="D2" s="5">
        <v>44951802710</v>
      </c>
      <c r="E2" s="5">
        <v>55373173895</v>
      </c>
      <c r="F2" s="6">
        <f>D2/E2</f>
        <v>0.81179747426504278</v>
      </c>
      <c r="G2" s="14">
        <v>13901</v>
      </c>
      <c r="H2" s="4">
        <f>G2*3233710</f>
        <v>44951802710</v>
      </c>
      <c r="I2" s="4">
        <f>G2*3983395</f>
        <v>55373173895</v>
      </c>
    </row>
    <row r="3" spans="1:9" x14ac:dyDescent="0.35">
      <c r="A3" s="42"/>
      <c r="B3" s="42"/>
      <c r="C3" s="2">
        <v>2020</v>
      </c>
      <c r="D3" s="5">
        <v>35161677460</v>
      </c>
      <c r="E3" s="5">
        <v>55738925970</v>
      </c>
      <c r="F3" s="6">
        <f t="shared" ref="F3:F66" si="0">D3/E3</f>
        <v>0.63082804069322829</v>
      </c>
      <c r="G3" s="14">
        <v>14105</v>
      </c>
      <c r="H3" s="4">
        <f>G3*2492852</f>
        <v>35161677460</v>
      </c>
      <c r="I3" s="4">
        <f>G3*3951714</f>
        <v>55738925970</v>
      </c>
    </row>
    <row r="4" spans="1:9" x14ac:dyDescent="0.35">
      <c r="A4" s="42"/>
      <c r="B4" s="42"/>
      <c r="C4" s="2">
        <v>2021</v>
      </c>
      <c r="D4" s="5">
        <v>44642293049</v>
      </c>
      <c r="E4" s="5">
        <v>63615696735</v>
      </c>
      <c r="F4" s="6">
        <f t="shared" si="0"/>
        <v>0.70174965205464401</v>
      </c>
      <c r="G4" s="14">
        <v>14269</v>
      </c>
      <c r="H4" s="4">
        <f>G4*3128621</f>
        <v>44642293049</v>
      </c>
      <c r="I4" s="4">
        <f>G4*4458315</f>
        <v>63615696735</v>
      </c>
    </row>
    <row r="5" spans="1:9" x14ac:dyDescent="0.35">
      <c r="A5" s="42"/>
      <c r="B5" s="42"/>
      <c r="C5" s="2">
        <v>2022</v>
      </c>
      <c r="D5" s="5">
        <v>66934917339</v>
      </c>
      <c r="E5" s="5">
        <v>169616471417</v>
      </c>
      <c r="F5" s="6">
        <f t="shared" si="0"/>
        <v>0.39462510203057655</v>
      </c>
      <c r="G5" s="14">
        <v>15731</v>
      </c>
      <c r="H5" s="4">
        <f>4254969*G5</f>
        <v>66934917339</v>
      </c>
      <c r="I5" s="4">
        <f>G5*10782307</f>
        <v>169616471417</v>
      </c>
    </row>
    <row r="6" spans="1:9" x14ac:dyDescent="0.35">
      <c r="A6" s="42"/>
      <c r="B6" s="42"/>
      <c r="C6" s="2">
        <v>2023</v>
      </c>
      <c r="D6" s="5">
        <v>44234022776</v>
      </c>
      <c r="E6" s="5">
        <v>114213290000</v>
      </c>
      <c r="F6" s="6">
        <f t="shared" si="0"/>
        <v>0.38729313178877872</v>
      </c>
      <c r="G6" s="14">
        <v>15416</v>
      </c>
      <c r="H6" s="4">
        <f>G6*3063961</f>
        <v>47234022776</v>
      </c>
      <c r="I6" s="4">
        <f>7408750*G6</f>
        <v>114213290000</v>
      </c>
    </row>
    <row r="7" spans="1:9" x14ac:dyDescent="0.35">
      <c r="A7" s="42">
        <v>2</v>
      </c>
      <c r="B7" s="42" t="s">
        <v>8</v>
      </c>
      <c r="C7" s="2">
        <v>2019</v>
      </c>
      <c r="D7" s="5">
        <v>8466196285654</v>
      </c>
      <c r="E7" s="5">
        <v>3408437776611</v>
      </c>
      <c r="F7" s="6">
        <f t="shared" si="0"/>
        <v>2.4838934551628853</v>
      </c>
      <c r="G7" s="14">
        <v>13901</v>
      </c>
      <c r="H7" s="4">
        <f>G7*609035054</f>
        <v>8466196285654</v>
      </c>
      <c r="I7" s="4">
        <f>G7*245193711</f>
        <v>3408437776611</v>
      </c>
    </row>
    <row r="8" spans="1:9" x14ac:dyDescent="0.35">
      <c r="A8" s="42"/>
      <c r="B8" s="42"/>
      <c r="C8" s="2">
        <v>2020</v>
      </c>
      <c r="D8" s="5">
        <v>9386708733675</v>
      </c>
      <c r="E8" s="5">
        <v>2281471676120</v>
      </c>
      <c r="F8" s="6">
        <f t="shared" si="0"/>
        <v>4.1143218352982442</v>
      </c>
      <c r="G8" s="14">
        <v>14105</v>
      </c>
      <c r="H8" s="4">
        <f>G8*665488035</f>
        <v>9386708733675</v>
      </c>
      <c r="I8" s="4">
        <f>G8*161749144</f>
        <v>2281471676120</v>
      </c>
    </row>
    <row r="9" spans="1:9" x14ac:dyDescent="0.35">
      <c r="A9" s="42"/>
      <c r="B9" s="42"/>
      <c r="C9" s="2">
        <v>2021</v>
      </c>
      <c r="D9" s="5">
        <v>9700280834298</v>
      </c>
      <c r="E9" s="5">
        <v>5092450810473</v>
      </c>
      <c r="F9" s="6">
        <f t="shared" si="0"/>
        <v>1.9048354506142029</v>
      </c>
      <c r="G9" s="14">
        <v>14269</v>
      </c>
      <c r="H9" s="4">
        <f>G9*679815042</f>
        <v>9700280834298</v>
      </c>
      <c r="I9" s="4">
        <f>G9*356889117</f>
        <v>5092450810473</v>
      </c>
    </row>
    <row r="10" spans="1:9" x14ac:dyDescent="0.35">
      <c r="A10" s="42"/>
      <c r="B10" s="42"/>
      <c r="C10" s="2">
        <v>2022</v>
      </c>
      <c r="D10" s="5">
        <v>21473716213259</v>
      </c>
      <c r="E10" s="5">
        <v>9714227177025</v>
      </c>
      <c r="F10" s="6">
        <f t="shared" si="0"/>
        <v>2.210542930686882</v>
      </c>
      <c r="G10" s="14">
        <v>15731</v>
      </c>
      <c r="H10" s="4">
        <f>G10*1365057289</f>
        <v>21473716213259</v>
      </c>
      <c r="I10" s="4">
        <f>G10*617521275</f>
        <v>9714227177025</v>
      </c>
    </row>
    <row r="11" spans="1:9" x14ac:dyDescent="0.35">
      <c r="A11" s="42"/>
      <c r="B11" s="42"/>
      <c r="C11" s="2">
        <v>2023</v>
      </c>
      <c r="D11" s="5">
        <v>21547882466048</v>
      </c>
      <c r="E11" s="5">
        <v>11699618123272</v>
      </c>
      <c r="F11" s="6">
        <f t="shared" si="0"/>
        <v>1.8417594693271717</v>
      </c>
      <c r="G11" s="14">
        <v>15416</v>
      </c>
      <c r="H11" s="4">
        <f>G11*1397760928</f>
        <v>21547882466048</v>
      </c>
      <c r="I11" s="4">
        <f>G11*758926967</f>
        <v>11699618123272</v>
      </c>
    </row>
    <row r="12" spans="1:9" x14ac:dyDescent="0.35">
      <c r="A12" s="42">
        <v>3</v>
      </c>
      <c r="B12" s="42" t="s">
        <v>9</v>
      </c>
      <c r="C12" s="2">
        <v>2019</v>
      </c>
      <c r="D12" s="5">
        <v>44384087246199</v>
      </c>
      <c r="E12" s="5">
        <v>5825613634245</v>
      </c>
      <c r="F12" s="6">
        <f t="shared" si="0"/>
        <v>7.6187831931204242</v>
      </c>
      <c r="G12" s="14">
        <v>13901</v>
      </c>
      <c r="H12" s="4">
        <f>G12*3192870099</f>
        <v>44384087246199</v>
      </c>
      <c r="I12" s="4">
        <f>G12*419078745</f>
        <v>5825613634245</v>
      </c>
    </row>
    <row r="13" spans="1:9" x14ac:dyDescent="0.35">
      <c r="A13" s="42"/>
      <c r="B13" s="42"/>
      <c r="C13" s="2">
        <v>2020</v>
      </c>
      <c r="D13" s="5">
        <v>46488842963290</v>
      </c>
      <c r="E13" s="5">
        <v>1870859399045</v>
      </c>
      <c r="F13" s="6">
        <f t="shared" si="0"/>
        <v>24.848923968856624</v>
      </c>
      <c r="G13" s="14">
        <v>14105</v>
      </c>
      <c r="H13" s="4">
        <f>3295912298*G13</f>
        <v>46488842963290</v>
      </c>
      <c r="I13" s="4">
        <f>G13*132638029</f>
        <v>1870859399045</v>
      </c>
    </row>
    <row r="14" spans="1:9" x14ac:dyDescent="0.35">
      <c r="A14" s="42"/>
      <c r="B14" s="42"/>
      <c r="C14" s="2">
        <v>2021</v>
      </c>
      <c r="D14" s="5">
        <v>51045073007131</v>
      </c>
      <c r="E14" s="5">
        <v>9224147776803</v>
      </c>
      <c r="F14" s="6">
        <f t="shared" si="0"/>
        <v>5.5338524752931404</v>
      </c>
      <c r="G14" s="14">
        <v>14269</v>
      </c>
      <c r="H14" s="4">
        <f>G14*3577340599</f>
        <v>51045073007131</v>
      </c>
      <c r="I14" s="4">
        <f>G14*646446687</f>
        <v>9224147776803</v>
      </c>
    </row>
    <row r="15" spans="1:9" x14ac:dyDescent="0.35">
      <c r="A15" s="42"/>
      <c r="B15" s="42"/>
      <c r="C15" s="2">
        <v>2022</v>
      </c>
      <c r="D15" s="5">
        <v>22462580181685</v>
      </c>
      <c r="E15" s="5">
        <v>43650002530211</v>
      </c>
      <c r="F15" s="6">
        <f t="shared" si="0"/>
        <v>0.51460661808984365</v>
      </c>
      <c r="G15" s="14">
        <v>15731</v>
      </c>
      <c r="H15" s="4">
        <f>G15*1427918135</f>
        <v>22462580181685</v>
      </c>
      <c r="I15" s="4">
        <f>G15*2774776081</f>
        <v>43650002530211</v>
      </c>
    </row>
    <row r="16" spans="1:9" x14ac:dyDescent="0.35">
      <c r="A16" s="42"/>
      <c r="B16" s="42"/>
      <c r="C16" s="2">
        <v>2023</v>
      </c>
      <c r="D16" s="5">
        <v>25737608707112</v>
      </c>
      <c r="E16" s="5">
        <v>43450123366992</v>
      </c>
      <c r="F16" s="6">
        <f t="shared" si="0"/>
        <v>0.59234834593505969</v>
      </c>
      <c r="G16" s="14">
        <v>15416</v>
      </c>
      <c r="H16" s="4">
        <f>G16*1669538707</f>
        <v>25737608707112</v>
      </c>
      <c r="I16" s="4">
        <f>G16*2818508262</f>
        <v>43450123366992</v>
      </c>
    </row>
    <row r="17" spans="1:9" x14ac:dyDescent="0.35">
      <c r="A17" s="42">
        <v>4</v>
      </c>
      <c r="B17" s="42" t="s">
        <v>10</v>
      </c>
      <c r="C17" s="2">
        <v>2019</v>
      </c>
      <c r="D17" s="5">
        <v>4511930976000</v>
      </c>
      <c r="E17" s="5">
        <v>12294947965000</v>
      </c>
      <c r="F17" s="6">
        <f t="shared" si="0"/>
        <v>0.36697438564555973</v>
      </c>
      <c r="G17" s="14">
        <v>13901</v>
      </c>
      <c r="H17" s="4">
        <f>G17*324576</f>
        <v>4511930976</v>
      </c>
      <c r="I17" s="4">
        <f>G17*884465</f>
        <v>12294947965</v>
      </c>
    </row>
    <row r="18" spans="1:9" x14ac:dyDescent="0.35">
      <c r="A18" s="42"/>
      <c r="B18" s="42"/>
      <c r="C18" s="2">
        <v>2020</v>
      </c>
      <c r="D18" s="5">
        <v>4405541595000</v>
      </c>
      <c r="E18" s="5">
        <v>11936920450000</v>
      </c>
      <c r="F18" s="6">
        <f t="shared" si="0"/>
        <v>0.3690685226104527</v>
      </c>
      <c r="G18" s="14">
        <v>14105</v>
      </c>
      <c r="H18" s="4">
        <f>G18*312339</f>
        <v>4405541595</v>
      </c>
      <c r="I18" s="4">
        <f>G18*846290</f>
        <v>11936920450</v>
      </c>
    </row>
    <row r="19" spans="1:9" x14ac:dyDescent="0.35">
      <c r="A19" s="42"/>
      <c r="B19" s="42"/>
      <c r="C19" s="2">
        <v>2021</v>
      </c>
      <c r="D19" s="5">
        <v>6630518920000</v>
      </c>
      <c r="E19" s="5">
        <v>17145045371000</v>
      </c>
      <c r="F19" s="6">
        <f t="shared" si="0"/>
        <v>0.38673090543202621</v>
      </c>
      <c r="G19" s="14">
        <v>14269</v>
      </c>
      <c r="H19" s="4">
        <f>G19*464680</f>
        <v>6630518920</v>
      </c>
      <c r="I19" s="4">
        <f>G19*1201559</f>
        <v>17145045371</v>
      </c>
    </row>
    <row r="20" spans="1:9" x14ac:dyDescent="0.35">
      <c r="A20" s="42"/>
      <c r="B20" s="42"/>
      <c r="C20" s="2">
        <v>2022</v>
      </c>
      <c r="D20" s="5">
        <v>10852769707000</v>
      </c>
      <c r="E20" s="5">
        <v>30679854680000</v>
      </c>
      <c r="F20" s="6">
        <f t="shared" si="0"/>
        <v>0.35374253953278506</v>
      </c>
      <c r="G20" s="14">
        <v>15731</v>
      </c>
      <c r="H20" s="4">
        <f>G20*689897</f>
        <v>10852769707</v>
      </c>
      <c r="I20" s="4">
        <f>G20*1950280</f>
        <v>30679854680</v>
      </c>
    </row>
    <row r="21" spans="1:9" x14ac:dyDescent="0.35">
      <c r="A21" s="42"/>
      <c r="B21" s="42"/>
      <c r="C21" s="2">
        <v>2023</v>
      </c>
      <c r="D21" s="5">
        <v>6155716712000</v>
      </c>
      <c r="E21" s="5">
        <v>27572132640000</v>
      </c>
      <c r="F21" s="6">
        <f t="shared" si="0"/>
        <v>0.2232586355351292</v>
      </c>
      <c r="G21" s="14">
        <v>15416</v>
      </c>
      <c r="H21" s="4">
        <f>G21*399307</f>
        <v>6155716712</v>
      </c>
      <c r="I21" s="4">
        <f>G21*1788540</f>
        <v>27572132640</v>
      </c>
    </row>
    <row r="22" spans="1:9" x14ac:dyDescent="0.35">
      <c r="A22" s="42">
        <v>5</v>
      </c>
      <c r="B22" s="42" t="s">
        <v>11</v>
      </c>
      <c r="C22" s="2">
        <v>2019</v>
      </c>
      <c r="D22" s="5">
        <v>526608705493</v>
      </c>
      <c r="E22" s="5">
        <v>1700077772455</v>
      </c>
      <c r="F22" s="6">
        <f t="shared" si="0"/>
        <v>0.3097556559030531</v>
      </c>
      <c r="G22" s="14">
        <v>13901</v>
      </c>
      <c r="H22" s="4">
        <f>G22*37882793</f>
        <v>526608705493</v>
      </c>
      <c r="I22" s="4">
        <f>G22*122298955</f>
        <v>1700077773455</v>
      </c>
    </row>
    <row r="23" spans="1:9" x14ac:dyDescent="0.35">
      <c r="A23" s="42"/>
      <c r="B23" s="42"/>
      <c r="C23" s="2">
        <v>2020</v>
      </c>
      <c r="D23" s="5">
        <v>311172237385</v>
      </c>
      <c r="E23" s="5">
        <v>1820218118810</v>
      </c>
      <c r="F23" s="6">
        <f t="shared" si="0"/>
        <v>0.17095326882496609</v>
      </c>
      <c r="G23" s="14">
        <v>14105</v>
      </c>
      <c r="H23" s="4">
        <f>G23*22061137</f>
        <v>311172337385</v>
      </c>
      <c r="I23" s="4">
        <f>G23*129047722</f>
        <v>1820218118810</v>
      </c>
    </row>
    <row r="24" spans="1:9" x14ac:dyDescent="0.35">
      <c r="A24" s="42"/>
      <c r="B24" s="42"/>
      <c r="C24" s="2">
        <v>2021</v>
      </c>
      <c r="D24" s="5">
        <v>333309770766</v>
      </c>
      <c r="E24" s="5">
        <v>2006372109178</v>
      </c>
      <c r="F24" s="6">
        <f t="shared" si="0"/>
        <v>0.16612560015228445</v>
      </c>
      <c r="G24" s="14">
        <v>14269</v>
      </c>
      <c r="H24" s="4">
        <f>G24*23359014</f>
        <v>333309770766</v>
      </c>
      <c r="I24" s="4">
        <f>G24*140610562</f>
        <v>2006372109178</v>
      </c>
    </row>
    <row r="25" spans="1:9" x14ac:dyDescent="0.35">
      <c r="A25" s="42"/>
      <c r="B25" s="42"/>
      <c r="C25" s="2">
        <v>2022</v>
      </c>
      <c r="D25" s="5">
        <v>327927324830</v>
      </c>
      <c r="E25" s="5">
        <v>2338292099955</v>
      </c>
      <c r="F25" s="6">
        <f t="shared" si="0"/>
        <v>0.14024224126502882</v>
      </c>
      <c r="G25" s="14">
        <v>15731</v>
      </c>
      <c r="H25" s="4">
        <f>G25*20845930</f>
        <v>327927324830</v>
      </c>
      <c r="I25" s="4">
        <f>G25*148642305</f>
        <v>2338292099955</v>
      </c>
    </row>
    <row r="26" spans="1:9" x14ac:dyDescent="0.35">
      <c r="A26" s="42"/>
      <c r="B26" s="42"/>
      <c r="C26" s="2">
        <v>2023</v>
      </c>
      <c r="D26" s="5">
        <v>1071522748544</v>
      </c>
      <c r="E26" s="5">
        <v>2755636072336</v>
      </c>
      <c r="F26" s="6">
        <f t="shared" si="0"/>
        <v>0.38884769991984164</v>
      </c>
      <c r="G26" s="14">
        <v>15416</v>
      </c>
      <c r="H26" s="4">
        <f>G26*69507184</f>
        <v>1071522748544</v>
      </c>
      <c r="I26" s="4">
        <f>G26*167205246</f>
        <v>2577636072336</v>
      </c>
    </row>
    <row r="27" spans="1:9" x14ac:dyDescent="0.35">
      <c r="A27" s="42">
        <v>6</v>
      </c>
      <c r="B27" s="42" t="s">
        <v>12</v>
      </c>
      <c r="C27" s="2">
        <v>2019</v>
      </c>
      <c r="D27" s="5">
        <v>4705224381</v>
      </c>
      <c r="E27" s="5">
        <v>2954838263</v>
      </c>
      <c r="F27" s="6">
        <f t="shared" si="0"/>
        <v>1.5923796709681366</v>
      </c>
      <c r="G27" s="14">
        <v>13901</v>
      </c>
      <c r="H27" s="4">
        <f>G27*338481</f>
        <v>4705224381</v>
      </c>
      <c r="I27" s="4">
        <f>G27*212563</f>
        <v>2954838263</v>
      </c>
    </row>
    <row r="28" spans="1:9" x14ac:dyDescent="0.35">
      <c r="A28" s="42"/>
      <c r="B28" s="42"/>
      <c r="C28" s="2">
        <v>2020</v>
      </c>
      <c r="D28" s="5">
        <v>4206788040</v>
      </c>
      <c r="E28" s="5">
        <v>3264461200</v>
      </c>
      <c r="F28" s="6">
        <f t="shared" si="0"/>
        <v>1.2886622882820602</v>
      </c>
      <c r="G28" s="14">
        <v>14105</v>
      </c>
      <c r="H28" s="4">
        <f>G28*298248</f>
        <v>4206788040</v>
      </c>
      <c r="I28" s="4">
        <f>G28*231440</f>
        <v>3264461200</v>
      </c>
    </row>
    <row r="29" spans="1:9" x14ac:dyDescent="0.35">
      <c r="A29" s="42"/>
      <c r="B29" s="42"/>
      <c r="C29" s="2">
        <v>2021</v>
      </c>
      <c r="D29" s="5">
        <v>3888487997</v>
      </c>
      <c r="E29" s="5">
        <v>3713121987</v>
      </c>
      <c r="F29" s="6">
        <f t="shared" si="0"/>
        <v>1.047228723056763</v>
      </c>
      <c r="G29" s="14">
        <v>14269</v>
      </c>
      <c r="H29" s="4">
        <f>G29*272513</f>
        <v>3888487997</v>
      </c>
      <c r="I29" s="4">
        <f>G29*260223</f>
        <v>3713121987</v>
      </c>
    </row>
    <row r="30" spans="1:9" x14ac:dyDescent="0.35">
      <c r="A30" s="42"/>
      <c r="B30" s="42"/>
      <c r="C30" s="2">
        <v>2022</v>
      </c>
      <c r="D30" s="5">
        <v>4694586599</v>
      </c>
      <c r="E30" s="5">
        <v>4687969421</v>
      </c>
      <c r="F30" s="6">
        <f t="shared" si="0"/>
        <v>1.0014115232856167</v>
      </c>
      <c r="G30" s="14">
        <v>15731</v>
      </c>
      <c r="H30" s="4">
        <f>G30*298429</f>
        <v>4694586599</v>
      </c>
      <c r="I30" s="4">
        <f>G30*297991</f>
        <v>4687696421</v>
      </c>
    </row>
    <row r="31" spans="1:9" x14ac:dyDescent="0.35">
      <c r="A31" s="42"/>
      <c r="B31" s="42"/>
      <c r="C31" s="2">
        <v>2023</v>
      </c>
      <c r="D31" s="5">
        <v>7589528040</v>
      </c>
      <c r="E31" s="5">
        <v>3632472080</v>
      </c>
      <c r="F31" s="6">
        <f t="shared" si="0"/>
        <v>2.0893561940330181</v>
      </c>
      <c r="G31" s="14">
        <v>15416</v>
      </c>
      <c r="H31" s="4">
        <f>G31*492315</f>
        <v>7589528040</v>
      </c>
      <c r="I31" s="4">
        <f>G31*235630</f>
        <v>3632472080</v>
      </c>
    </row>
    <row r="32" spans="1:9" x14ac:dyDescent="0.35">
      <c r="A32" s="42">
        <v>7</v>
      </c>
      <c r="B32" s="42" t="s">
        <v>13</v>
      </c>
      <c r="C32" s="2">
        <v>2019</v>
      </c>
      <c r="D32" s="5">
        <v>7675226000000</v>
      </c>
      <c r="E32" s="5">
        <v>18422826000000</v>
      </c>
      <c r="F32" s="6">
        <f t="shared" si="0"/>
        <v>0.41661501878159191</v>
      </c>
      <c r="G32" s="14"/>
      <c r="H32" s="4">
        <f>7675226000000</f>
        <v>7675226000000</v>
      </c>
      <c r="I32" s="4">
        <v>18422826000000</v>
      </c>
    </row>
    <row r="33" spans="1:9" x14ac:dyDescent="0.35">
      <c r="A33" s="42"/>
      <c r="B33" s="42"/>
      <c r="C33" s="2">
        <v>2020</v>
      </c>
      <c r="D33" s="5">
        <v>7117559000000</v>
      </c>
      <c r="E33" s="5">
        <v>16939196000000</v>
      </c>
      <c r="F33" s="6">
        <f t="shared" si="0"/>
        <v>0.4201828115100622</v>
      </c>
      <c r="G33" s="14"/>
      <c r="H33" s="4"/>
      <c r="I33" s="4"/>
    </row>
    <row r="34" spans="1:9" x14ac:dyDescent="0.35">
      <c r="A34" s="42"/>
      <c r="B34" s="42"/>
      <c r="C34" s="2">
        <v>2021</v>
      </c>
      <c r="D34" s="5">
        <v>11869979000000</v>
      </c>
      <c r="E34" s="5">
        <v>24253724000000</v>
      </c>
      <c r="F34" s="6">
        <f t="shared" si="0"/>
        <v>0.48940851310091599</v>
      </c>
      <c r="G34" s="14"/>
      <c r="H34" s="4"/>
      <c r="I34" s="4"/>
    </row>
    <row r="35" spans="1:9" x14ac:dyDescent="0.35">
      <c r="A35" s="42"/>
      <c r="B35" s="42"/>
      <c r="C35" s="2">
        <v>2022</v>
      </c>
      <c r="D35" s="5">
        <v>16443161000000</v>
      </c>
      <c r="E35" s="5">
        <v>28916046000000</v>
      </c>
      <c r="F35" s="6">
        <f t="shared" si="0"/>
        <v>0.5686517790157064</v>
      </c>
      <c r="G35" s="14"/>
      <c r="H35" s="4"/>
      <c r="I35" s="4"/>
    </row>
    <row r="36" spans="1:9" x14ac:dyDescent="0.35">
      <c r="A36" s="42"/>
      <c r="B36" s="42"/>
      <c r="C36" s="2">
        <v>2023</v>
      </c>
      <c r="D36" s="5">
        <v>17201993000000</v>
      </c>
      <c r="E36" s="5">
        <v>21563196000000</v>
      </c>
      <c r="F36" s="6">
        <f t="shared" si="0"/>
        <v>0.79774783849295805</v>
      </c>
      <c r="G36" s="14"/>
      <c r="H36" s="4"/>
      <c r="I36" s="4"/>
    </row>
    <row r="37" spans="1:9" x14ac:dyDescent="0.35">
      <c r="A37" s="42">
        <v>8</v>
      </c>
      <c r="B37" s="42" t="s">
        <v>14</v>
      </c>
      <c r="C37" s="2">
        <v>2019</v>
      </c>
      <c r="D37" s="5">
        <v>11342184833000</v>
      </c>
      <c r="E37" s="5">
        <v>10066861340000</v>
      </c>
      <c r="F37" s="6">
        <f t="shared" si="0"/>
        <v>1.1266853143126734</v>
      </c>
      <c r="G37" s="14"/>
      <c r="H37" s="4"/>
      <c r="I37" s="4"/>
    </row>
    <row r="38" spans="1:9" x14ac:dyDescent="0.35">
      <c r="A38" s="42"/>
      <c r="B38" s="42"/>
      <c r="C38" s="2">
        <v>2020</v>
      </c>
      <c r="D38" s="5">
        <v>8127216543000</v>
      </c>
      <c r="E38" s="5">
        <v>10556356272000</v>
      </c>
      <c r="F38" s="6">
        <f t="shared" si="0"/>
        <v>0.76988842869550322</v>
      </c>
      <c r="G38" s="14"/>
      <c r="H38" s="4"/>
      <c r="I38" s="4"/>
    </row>
    <row r="39" spans="1:9" x14ac:dyDescent="0.35">
      <c r="A39" s="42"/>
      <c r="B39" s="42"/>
      <c r="C39" s="2">
        <v>2021</v>
      </c>
      <c r="D39" s="5">
        <v>12209620623000</v>
      </c>
      <c r="E39" s="5">
        <v>11298965113000</v>
      </c>
      <c r="F39" s="6">
        <f t="shared" si="0"/>
        <v>1.0805963644362657</v>
      </c>
      <c r="G39" s="14"/>
      <c r="H39" s="4"/>
      <c r="I39" s="4"/>
    </row>
    <row r="40" spans="1:9" x14ac:dyDescent="0.35">
      <c r="A40" s="42"/>
      <c r="B40" s="42"/>
      <c r="C40" s="2">
        <v>2022</v>
      </c>
      <c r="D40" s="5">
        <v>14032797361000</v>
      </c>
      <c r="E40" s="5">
        <v>13153810775000</v>
      </c>
      <c r="F40" s="6">
        <f t="shared" si="0"/>
        <v>1.0668237213561407</v>
      </c>
      <c r="G40" s="14"/>
      <c r="H40" s="4"/>
      <c r="I40" s="4"/>
    </row>
    <row r="41" spans="1:9" x14ac:dyDescent="0.35">
      <c r="A41" s="42"/>
      <c r="B41" s="42"/>
      <c r="C41" s="2">
        <v>2023</v>
      </c>
      <c r="D41" s="5">
        <v>16212665604000</v>
      </c>
      <c r="E41" s="5">
        <v>14042957513000</v>
      </c>
      <c r="F41" s="6">
        <f t="shared" si="0"/>
        <v>1.1545050669697914</v>
      </c>
      <c r="G41" s="14"/>
      <c r="H41" s="4"/>
      <c r="I41" s="4"/>
    </row>
    <row r="42" spans="1:9" x14ac:dyDescent="0.35">
      <c r="A42" s="42">
        <v>9</v>
      </c>
      <c r="B42" s="42" t="s">
        <v>15</v>
      </c>
      <c r="C42" s="2">
        <v>2019</v>
      </c>
      <c r="D42" s="5">
        <v>35730975365147</v>
      </c>
      <c r="E42" s="5">
        <v>14537307404418</v>
      </c>
      <c r="F42" s="6">
        <f t="shared" si="0"/>
        <v>2.457881254838711</v>
      </c>
      <c r="G42" s="14">
        <v>13901</v>
      </c>
      <c r="H42" s="4">
        <f>G42*2570388847</f>
        <v>35730975362147</v>
      </c>
      <c r="I42" s="4">
        <f>G42*1045774218</f>
        <v>14537307404418</v>
      </c>
    </row>
    <row r="43" spans="1:9" x14ac:dyDescent="0.35">
      <c r="A43" s="42"/>
      <c r="B43" s="42"/>
      <c r="C43" s="2">
        <v>2020</v>
      </c>
      <c r="D43" s="5">
        <v>37045449055615</v>
      </c>
      <c r="E43" s="5">
        <v>12233229742370</v>
      </c>
      <c r="F43" s="6">
        <f t="shared" si="0"/>
        <v>3.0282639855366611</v>
      </c>
      <c r="G43" s="14">
        <v>14105</v>
      </c>
      <c r="H43" s="4">
        <f>G43*2626405463</f>
        <v>37045449055615</v>
      </c>
      <c r="I43" s="4">
        <f>G43*867297394</f>
        <v>12233229742370</v>
      </c>
    </row>
    <row r="44" spans="1:9" x14ac:dyDescent="0.35">
      <c r="A44" s="42"/>
      <c r="B44" s="42"/>
      <c r="C44" s="2">
        <v>2021</v>
      </c>
      <c r="D44" s="5">
        <v>40063976468284</v>
      </c>
      <c r="E44" s="5">
        <v>12609710285885</v>
      </c>
      <c r="F44" s="6">
        <f t="shared" si="0"/>
        <v>3.1772321139789095</v>
      </c>
      <c r="G44" s="14">
        <v>14269</v>
      </c>
      <c r="H44" s="4">
        <f>G44*2807763436</f>
        <v>40063976468284</v>
      </c>
      <c r="I44" s="4">
        <f>G44*883713665</f>
        <v>12609710285885</v>
      </c>
    </row>
    <row r="45" spans="1:9" x14ac:dyDescent="0.35">
      <c r="A45" s="42"/>
      <c r="B45" s="42"/>
      <c r="C45" s="2">
        <v>2022</v>
      </c>
      <c r="D45" s="5">
        <v>35452924480749</v>
      </c>
      <c r="E45" s="5">
        <v>21082276611953</v>
      </c>
      <c r="F45" s="6">
        <f t="shared" si="0"/>
        <v>1.6816459215153399</v>
      </c>
      <c r="G45" s="14">
        <v>15731</v>
      </c>
      <c r="H45" s="4">
        <f>G45*2253698079</f>
        <v>35452924480749</v>
      </c>
      <c r="I45" s="4">
        <f>G45*1340173963</f>
        <v>21082276611953</v>
      </c>
    </row>
    <row r="46" spans="1:9" x14ac:dyDescent="0.35">
      <c r="A46" s="42"/>
      <c r="B46" s="42"/>
      <c r="C46" s="2">
        <v>2023</v>
      </c>
      <c r="D46" s="5">
        <v>21761635515040</v>
      </c>
      <c r="E46" s="5">
        <v>21229950929200</v>
      </c>
      <c r="F46" s="6">
        <f t="shared" si="0"/>
        <v>1.0250440798291585</v>
      </c>
      <c r="G46" s="14">
        <v>15416</v>
      </c>
      <c r="H46" s="4">
        <f>G46*1735964940</f>
        <v>26761635515040</v>
      </c>
      <c r="I46" s="4">
        <f>G46*1377137450</f>
        <v>21229950929200</v>
      </c>
    </row>
    <row r="47" spans="1:9" x14ac:dyDescent="0.35">
      <c r="A47" s="42">
        <v>10</v>
      </c>
      <c r="B47" s="42" t="s">
        <v>16</v>
      </c>
      <c r="C47" s="2">
        <v>2019</v>
      </c>
      <c r="D47" s="5">
        <v>57541970034775</v>
      </c>
      <c r="E47" s="5">
        <v>44960016546781</v>
      </c>
      <c r="F47" s="6">
        <f t="shared" si="0"/>
        <v>1.2798476169354263</v>
      </c>
      <c r="G47" s="14">
        <v>13901</v>
      </c>
      <c r="H47" s="4">
        <f>G47*4139412275</f>
        <v>57541970034775</v>
      </c>
      <c r="I47" s="4">
        <f>G47*3234300881</f>
        <v>44960016546781</v>
      </c>
    </row>
    <row r="48" spans="1:9" x14ac:dyDescent="0.35">
      <c r="A48" s="42"/>
      <c r="B48" s="42"/>
      <c r="C48" s="2">
        <v>2020</v>
      </c>
      <c r="D48" s="5">
        <v>64580413051700</v>
      </c>
      <c r="E48" s="5">
        <v>41686464767675</v>
      </c>
      <c r="F48" s="6">
        <f t="shared" si="0"/>
        <v>1.5491938069494846</v>
      </c>
      <c r="G48" s="14">
        <v>14105</v>
      </c>
      <c r="H48" s="4">
        <f>G48*4578547540</f>
        <v>64580413051700</v>
      </c>
      <c r="I48" s="4">
        <f>G48*2955438835</f>
        <v>41686464767675</v>
      </c>
    </row>
    <row r="49" spans="1:9" x14ac:dyDescent="0.35">
      <c r="A49" s="42"/>
      <c r="B49" s="42"/>
      <c r="C49" s="2">
        <v>2021</v>
      </c>
      <c r="D49" s="5">
        <v>60301141364536</v>
      </c>
      <c r="E49" s="5">
        <v>46872588518102</v>
      </c>
      <c r="F49" s="6">
        <f t="shared" si="0"/>
        <v>1.2864905325475666</v>
      </c>
      <c r="G49" s="14">
        <v>14269</v>
      </c>
      <c r="H49" s="4">
        <f>G49*4226024344</f>
        <v>60301141364536</v>
      </c>
      <c r="I49" s="4">
        <f>G49*3284924558</f>
        <v>46872588518102</v>
      </c>
    </row>
    <row r="50" spans="1:9" x14ac:dyDescent="0.35">
      <c r="A50" s="42"/>
      <c r="B50" s="42"/>
      <c r="C50" s="2">
        <v>2022</v>
      </c>
      <c r="D50" s="5">
        <v>59039848470464</v>
      </c>
      <c r="E50" s="5">
        <v>54142493906378</v>
      </c>
      <c r="F50" s="6">
        <f t="shared" si="0"/>
        <v>1.0904530658036256</v>
      </c>
      <c r="G50" s="14">
        <v>15731</v>
      </c>
      <c r="H50" s="4">
        <f>G50*3753089344</f>
        <v>59039848470464</v>
      </c>
      <c r="I50" s="4">
        <f>G50*3441770638</f>
        <v>54142493906378</v>
      </c>
    </row>
    <row r="51" spans="1:9" x14ac:dyDescent="0.35">
      <c r="A51" s="42"/>
      <c r="B51" s="42"/>
      <c r="C51" s="2">
        <v>2023</v>
      </c>
      <c r="D51" s="5">
        <v>47155001747440</v>
      </c>
      <c r="E51" s="5">
        <v>54578858490664</v>
      </c>
      <c r="F51" s="6">
        <f t="shared" si="0"/>
        <v>0.86397925957916677</v>
      </c>
      <c r="G51" s="14">
        <v>15416</v>
      </c>
      <c r="H51" s="4">
        <f>G51*3058835090</f>
        <v>47155001747440</v>
      </c>
      <c r="I51" s="4">
        <f>G51*3540403379</f>
        <v>54578858490664</v>
      </c>
    </row>
    <row r="52" spans="1:9" x14ac:dyDescent="0.35">
      <c r="A52" s="42">
        <v>11</v>
      </c>
      <c r="B52" s="42" t="s">
        <v>17</v>
      </c>
      <c r="C52" s="2">
        <v>2019</v>
      </c>
      <c r="D52" s="5">
        <v>642985347511</v>
      </c>
      <c r="E52" s="5">
        <v>2389315264919</v>
      </c>
      <c r="F52" s="6">
        <f t="shared" si="0"/>
        <v>0.26910862578563816</v>
      </c>
      <c r="G52" s="14">
        <v>13901</v>
      </c>
      <c r="H52" s="4">
        <f>G52*46254611</f>
        <v>642985347511</v>
      </c>
      <c r="I52" s="4">
        <f>G52*171880819</f>
        <v>2389315264919</v>
      </c>
    </row>
    <row r="53" spans="1:9" x14ac:dyDescent="0.35">
      <c r="A53" s="42"/>
      <c r="B53" s="42"/>
      <c r="C53" s="2">
        <v>2020</v>
      </c>
      <c r="D53" s="5">
        <v>536748778475</v>
      </c>
      <c r="E53" s="5">
        <v>2211738262825</v>
      </c>
      <c r="F53" s="6">
        <f t="shared" si="0"/>
        <v>0.24268187040785907</v>
      </c>
      <c r="G53" s="14">
        <v>14105</v>
      </c>
      <c r="H53" s="4">
        <f>G53*38053795</f>
        <v>536748778475</v>
      </c>
      <c r="I53" s="4">
        <f>G53*156805265</f>
        <v>2211738262825</v>
      </c>
    </row>
    <row r="54" spans="1:9" x14ac:dyDescent="0.35">
      <c r="A54" s="42"/>
      <c r="B54" s="42"/>
      <c r="C54" s="2">
        <v>2021</v>
      </c>
      <c r="D54" s="5">
        <v>121744534900</v>
      </c>
      <c r="E54" s="5">
        <v>2412987568965</v>
      </c>
      <c r="F54" s="6">
        <f t="shared" si="0"/>
        <v>5.0453859135386983E-2</v>
      </c>
      <c r="G54" s="14">
        <v>14269</v>
      </c>
      <c r="H54" s="4">
        <f>G54*8532100</f>
        <v>121744534900</v>
      </c>
      <c r="I54" s="4">
        <f>G54*169106985</f>
        <v>2412987568965</v>
      </c>
    </row>
    <row r="55" spans="1:9" x14ac:dyDescent="0.35">
      <c r="A55" s="42"/>
      <c r="B55" s="42"/>
      <c r="C55" s="2">
        <v>2022</v>
      </c>
      <c r="D55" s="5">
        <v>391469757633</v>
      </c>
      <c r="E55" s="5">
        <v>2927674842799</v>
      </c>
      <c r="F55" s="6">
        <f t="shared" si="0"/>
        <v>0.13371353673235645</v>
      </c>
      <c r="G55" s="14">
        <v>15731</v>
      </c>
      <c r="H55" s="4">
        <f>G55*24885243</f>
        <v>391469757633</v>
      </c>
      <c r="I55" s="4">
        <f>G55*186108629</f>
        <v>2927674842799</v>
      </c>
    </row>
    <row r="56" spans="1:9" x14ac:dyDescent="0.35">
      <c r="A56" s="42"/>
      <c r="B56" s="42"/>
      <c r="C56" s="2">
        <v>2023</v>
      </c>
      <c r="D56" s="5">
        <v>558881258200</v>
      </c>
      <c r="E56" s="5">
        <v>3249920740976</v>
      </c>
      <c r="F56" s="6">
        <f t="shared" si="0"/>
        <v>0.17196765790422308</v>
      </c>
      <c r="G56" s="14">
        <v>15416</v>
      </c>
      <c r="H56" s="4">
        <f>G56*36253325</f>
        <v>558881258200</v>
      </c>
      <c r="I56" s="4">
        <f>G56*210814786</f>
        <v>3249920740976</v>
      </c>
    </row>
    <row r="57" spans="1:9" x14ac:dyDescent="0.35">
      <c r="A57" s="42">
        <v>12</v>
      </c>
      <c r="B57" s="42" t="s">
        <v>18</v>
      </c>
      <c r="C57" s="2">
        <v>2019</v>
      </c>
      <c r="D57" s="5">
        <v>64643710384793</v>
      </c>
      <c r="E57" s="5">
        <v>18853179774597</v>
      </c>
      <c r="F57" s="6">
        <f t="shared" si="0"/>
        <v>3.4287961584016036</v>
      </c>
      <c r="G57" s="14">
        <v>13901</v>
      </c>
      <c r="H57" s="4">
        <f>G57*4650292093</f>
        <v>64643710384793</v>
      </c>
      <c r="I57" s="4">
        <f>G57*1356246297</f>
        <v>18853179774597</v>
      </c>
    </row>
    <row r="58" spans="1:9" x14ac:dyDescent="0.35">
      <c r="A58" s="42"/>
      <c r="B58" s="42"/>
      <c r="C58" s="2">
        <v>2020</v>
      </c>
      <c r="D58" s="5">
        <v>66116312863055</v>
      </c>
      <c r="E58" s="5">
        <v>16859776982685</v>
      </c>
      <c r="F58" s="6">
        <f t="shared" si="0"/>
        <v>3.9215413662325718</v>
      </c>
      <c r="G58" s="14">
        <v>14105</v>
      </c>
      <c r="H58" s="4">
        <f>G58*4687437991</f>
        <v>66116312863055</v>
      </c>
      <c r="I58" s="4">
        <f>G58*1195304997</f>
        <v>16859776982685</v>
      </c>
    </row>
    <row r="59" spans="1:9" x14ac:dyDescent="0.35">
      <c r="A59" s="42"/>
      <c r="B59" s="42"/>
      <c r="C59" s="2">
        <v>2021</v>
      </c>
      <c r="D59" s="5">
        <v>63561940817382</v>
      </c>
      <c r="E59" s="5">
        <v>16114501962009</v>
      </c>
      <c r="F59" s="6">
        <f t="shared" si="0"/>
        <v>3.9443937496320682</v>
      </c>
      <c r="G59" s="14">
        <v>14269</v>
      </c>
      <c r="H59" s="4">
        <f>G59*4454547678</f>
        <v>63561940817382</v>
      </c>
      <c r="I59" s="4">
        <f>G59*1129336461</f>
        <v>16114501962009</v>
      </c>
    </row>
    <row r="60" spans="1:9" x14ac:dyDescent="0.35">
      <c r="A60" s="42"/>
      <c r="B60" s="42"/>
      <c r="C60" s="2">
        <v>2022</v>
      </c>
      <c r="D60" s="5">
        <v>81555584047231</v>
      </c>
      <c r="E60" s="5">
        <v>27490226501575</v>
      </c>
      <c r="F60" s="6">
        <f t="shared" si="0"/>
        <v>2.9667119709820664</v>
      </c>
      <c r="G60" s="14">
        <v>15731</v>
      </c>
      <c r="H60" s="4">
        <f>G60*5184386501</f>
        <v>81555584047231</v>
      </c>
      <c r="I60" s="4">
        <f>G60*1747519325</f>
        <v>27490226501575</v>
      </c>
    </row>
    <row r="61" spans="1:9" x14ac:dyDescent="0.35">
      <c r="A61" s="42"/>
      <c r="B61" s="42"/>
      <c r="C61" s="2">
        <v>2023</v>
      </c>
      <c r="D61" s="5">
        <v>83874143790232</v>
      </c>
      <c r="E61" s="5">
        <v>31257419812672</v>
      </c>
      <c r="F61" s="6">
        <f t="shared" si="0"/>
        <v>2.6833354861948258</v>
      </c>
      <c r="G61" s="14">
        <v>15416</v>
      </c>
      <c r="H61" s="4">
        <f>G61*5440720277</f>
        <v>83874143790232</v>
      </c>
      <c r="I61" s="4">
        <f>G61*2027595992</f>
        <v>31257419812672</v>
      </c>
    </row>
    <row r="62" spans="1:9" x14ac:dyDescent="0.35">
      <c r="A62" s="42">
        <v>13</v>
      </c>
      <c r="B62" s="42" t="s">
        <v>19</v>
      </c>
      <c r="C62" s="2">
        <v>2019</v>
      </c>
      <c r="D62" s="5">
        <v>4382367581</v>
      </c>
      <c r="E62" s="5">
        <v>3256490435</v>
      </c>
      <c r="F62" s="6">
        <f t="shared" si="0"/>
        <v>1.3457332881740831</v>
      </c>
      <c r="G62" s="14">
        <v>13901</v>
      </c>
      <c r="H62" s="4">
        <f>G62*315255563</f>
        <v>4382367581263</v>
      </c>
      <c r="I62" s="4">
        <f>G62*234263034</f>
        <v>3256490435634</v>
      </c>
    </row>
    <row r="63" spans="1:9" x14ac:dyDescent="0.35">
      <c r="A63" s="42"/>
      <c r="B63" s="42"/>
      <c r="C63" s="2">
        <v>2020</v>
      </c>
      <c r="D63" s="5">
        <v>3966880129</v>
      </c>
      <c r="E63" s="5">
        <v>3799890921</v>
      </c>
      <c r="F63" s="6">
        <f t="shared" si="0"/>
        <v>1.0439457898849513</v>
      </c>
      <c r="G63" s="14">
        <v>14105</v>
      </c>
      <c r="H63" s="4">
        <f>G63*281239286</f>
        <v>3966880129030</v>
      </c>
      <c r="I63" s="4">
        <f>G63*269400278</f>
        <v>3799890921190</v>
      </c>
    </row>
    <row r="64" spans="1:9" x14ac:dyDescent="0.35">
      <c r="A64" s="42"/>
      <c r="B64" s="42"/>
      <c r="C64" s="2">
        <v>2021</v>
      </c>
      <c r="D64" s="5">
        <v>4175735595</v>
      </c>
      <c r="E64" s="5">
        <v>3864797361</v>
      </c>
      <c r="F64" s="6">
        <f t="shared" si="0"/>
        <v>1.0804539552675398</v>
      </c>
      <c r="G64" s="14">
        <v>14269</v>
      </c>
      <c r="H64" s="4">
        <f>G64*292643885</f>
        <v>4175735595065</v>
      </c>
      <c r="I64" s="4">
        <f>G64*270852713</f>
        <v>3864797361797</v>
      </c>
    </row>
    <row r="65" spans="1:9" x14ac:dyDescent="0.35">
      <c r="A65" s="42"/>
      <c r="B65" s="42"/>
      <c r="C65" s="2">
        <v>2022</v>
      </c>
      <c r="D65" s="5">
        <v>4622759324</v>
      </c>
      <c r="E65" s="5">
        <v>3997376802</v>
      </c>
      <c r="F65" s="6">
        <f t="shared" si="0"/>
        <v>1.1564482291704659</v>
      </c>
      <c r="G65" s="14">
        <v>15731</v>
      </c>
      <c r="H65" s="4">
        <f>G65*293863030</f>
        <v>4622759324930</v>
      </c>
      <c r="I65" s="4">
        <f>G65*254108245</f>
        <v>3997376802095</v>
      </c>
    </row>
    <row r="66" spans="1:9" x14ac:dyDescent="0.35">
      <c r="A66" s="42"/>
      <c r="B66" s="42"/>
      <c r="C66" s="2">
        <v>2023</v>
      </c>
      <c r="D66" s="5">
        <v>4848304165</v>
      </c>
      <c r="E66" s="5">
        <v>3289314890</v>
      </c>
      <c r="F66" s="6">
        <f t="shared" si="0"/>
        <v>1.4739556190681398</v>
      </c>
      <c r="G66" s="14">
        <v>15416</v>
      </c>
      <c r="H66" s="14">
        <v>4848304165</v>
      </c>
      <c r="I66" s="14">
        <v>3289314890</v>
      </c>
    </row>
    <row r="67" spans="1:9" x14ac:dyDescent="0.35">
      <c r="A67" s="42">
        <v>14</v>
      </c>
      <c r="B67" s="42" t="s">
        <v>20</v>
      </c>
      <c r="C67" s="2">
        <v>2019</v>
      </c>
      <c r="D67" s="5">
        <v>3228339000000</v>
      </c>
      <c r="E67" s="5">
        <v>3576698000000</v>
      </c>
      <c r="F67" s="6">
        <f t="shared" ref="F67:F125" si="1">D67/E67</f>
        <v>0.90260318315943922</v>
      </c>
      <c r="G67" s="14"/>
      <c r="H67" s="4"/>
    </row>
    <row r="68" spans="1:9" x14ac:dyDescent="0.35">
      <c r="A68" s="42"/>
      <c r="B68" s="42"/>
      <c r="C68" s="2">
        <v>2020</v>
      </c>
      <c r="D68" s="5">
        <v>3821876000000</v>
      </c>
      <c r="E68" s="5">
        <v>3740946000000</v>
      </c>
      <c r="F68" s="6">
        <f t="shared" si="1"/>
        <v>1.0216335654136681</v>
      </c>
      <c r="G68" s="14"/>
    </row>
    <row r="69" spans="1:9" x14ac:dyDescent="0.35">
      <c r="A69" s="42"/>
      <c r="B69" s="42"/>
      <c r="C69" s="2">
        <v>2021</v>
      </c>
      <c r="D69" s="5">
        <v>3456723000000</v>
      </c>
      <c r="E69" s="5">
        <v>3778134000000</v>
      </c>
      <c r="F69" s="6">
        <f t="shared" si="1"/>
        <v>0.91492863937594593</v>
      </c>
      <c r="G69" s="14"/>
    </row>
    <row r="70" spans="1:9" x14ac:dyDescent="0.35">
      <c r="A70" s="42"/>
      <c r="B70" s="42"/>
      <c r="C70" s="2">
        <v>2022</v>
      </c>
      <c r="D70" s="5">
        <v>4718878000000</v>
      </c>
      <c r="E70" s="5">
        <v>4117211000000</v>
      </c>
      <c r="F70" s="6">
        <f t="shared" si="1"/>
        <v>1.1461346042260161</v>
      </c>
      <c r="G70" s="14"/>
    </row>
    <row r="71" spans="1:9" x14ac:dyDescent="0.35">
      <c r="A71" s="42"/>
      <c r="B71" s="42"/>
      <c r="C71" s="2">
        <v>2023</v>
      </c>
      <c r="D71" s="5">
        <v>5185414000000</v>
      </c>
      <c r="E71" s="5">
        <v>4416068000000</v>
      </c>
      <c r="F71" s="6">
        <f t="shared" si="1"/>
        <v>1.1742151615418965</v>
      </c>
      <c r="G71" s="14"/>
    </row>
    <row r="72" spans="1:9" x14ac:dyDescent="0.35">
      <c r="A72" s="42">
        <v>15</v>
      </c>
      <c r="B72" s="42" t="s">
        <v>21</v>
      </c>
      <c r="C72" s="2">
        <v>2019</v>
      </c>
      <c r="D72" s="5">
        <v>1285912630545</v>
      </c>
      <c r="E72" s="5">
        <v>2157972890680</v>
      </c>
      <c r="F72" s="6">
        <f t="shared" si="1"/>
        <v>0.59588914953412386</v>
      </c>
      <c r="G72" s="14">
        <v>13901</v>
      </c>
      <c r="H72" s="4">
        <f>92505045*G72</f>
        <v>1285912630545</v>
      </c>
      <c r="I72" s="4">
        <f>G72*155238680</f>
        <v>2157972890680</v>
      </c>
    </row>
    <row r="73" spans="1:9" x14ac:dyDescent="0.35">
      <c r="A73" s="42"/>
      <c r="B73" s="42"/>
      <c r="C73" s="2">
        <v>2020</v>
      </c>
      <c r="D73" s="5">
        <v>1126975846360</v>
      </c>
      <c r="E73" s="5">
        <v>1980544519590</v>
      </c>
      <c r="F73" s="6">
        <f t="shared" si="1"/>
        <v>0.56902323336478167</v>
      </c>
      <c r="G73" s="14">
        <v>14105</v>
      </c>
      <c r="H73" s="4">
        <f>G73*79899032</f>
        <v>1126975846360</v>
      </c>
      <c r="I73" s="4">
        <f>G73*140414358</f>
        <v>1980544519590</v>
      </c>
    </row>
    <row r="74" spans="1:9" x14ac:dyDescent="0.35">
      <c r="A74" s="42"/>
      <c r="B74" s="42"/>
      <c r="C74" s="2">
        <v>2021</v>
      </c>
      <c r="D74" s="5">
        <v>600951705755</v>
      </c>
      <c r="E74" s="5">
        <v>2196935446049</v>
      </c>
      <c r="F74" s="6">
        <f t="shared" si="1"/>
        <v>0.27354090300457401</v>
      </c>
      <c r="G74" s="14">
        <v>14269</v>
      </c>
      <c r="H74" s="4">
        <f>G74*42115895</f>
        <v>600951705755</v>
      </c>
      <c r="I74" s="4">
        <f>G74*153965621</f>
        <v>2196935446049</v>
      </c>
    </row>
    <row r="75" spans="1:9" x14ac:dyDescent="0.35">
      <c r="A75" s="42"/>
      <c r="B75" s="42"/>
      <c r="C75" s="2">
        <v>2022</v>
      </c>
      <c r="D75" s="5">
        <v>532294707879</v>
      </c>
      <c r="E75" s="5">
        <v>2447876165137</v>
      </c>
      <c r="F75" s="6">
        <f t="shared" si="1"/>
        <v>0.21745164868224007</v>
      </c>
      <c r="G75" s="14">
        <v>15731</v>
      </c>
      <c r="H75" s="4">
        <f>G75*33837309</f>
        <v>532294707879</v>
      </c>
      <c r="I75" s="4">
        <f>G75*155608427</f>
        <v>2447876165137</v>
      </c>
    </row>
    <row r="76" spans="1:9" x14ac:dyDescent="0.35">
      <c r="A76" s="42"/>
      <c r="B76" s="42"/>
      <c r="C76" s="2">
        <v>2023</v>
      </c>
      <c r="D76" s="5">
        <v>506815151888</v>
      </c>
      <c r="E76" s="5">
        <v>2496151042832</v>
      </c>
      <c r="F76" s="6">
        <f t="shared" si="1"/>
        <v>0.20303865559072681</v>
      </c>
      <c r="G76" s="14">
        <v>15416</v>
      </c>
      <c r="H76" s="4">
        <f>G76*32875918</f>
        <v>506815151888</v>
      </c>
      <c r="I76" s="4">
        <f>G76*161919502</f>
        <v>2496151042832</v>
      </c>
    </row>
    <row r="77" spans="1:9" x14ac:dyDescent="0.35">
      <c r="A77" s="42">
        <v>16</v>
      </c>
      <c r="B77" s="42" t="s">
        <v>22</v>
      </c>
      <c r="C77" s="2">
        <v>2019</v>
      </c>
      <c r="D77" s="5">
        <v>759481871753</v>
      </c>
      <c r="E77" s="5">
        <v>1231120935480</v>
      </c>
      <c r="F77" s="6">
        <f t="shared" si="1"/>
        <v>0.61690273462605583</v>
      </c>
      <c r="G77" s="14">
        <v>13901</v>
      </c>
      <c r="H77" s="4">
        <f>G77*54635053</f>
        <v>759481871753</v>
      </c>
      <c r="I77" s="4">
        <f>G77*88563480</f>
        <v>1231120935480</v>
      </c>
    </row>
    <row r="78" spans="1:9" x14ac:dyDescent="0.35">
      <c r="A78" s="42"/>
      <c r="B78" s="42"/>
      <c r="C78" s="2">
        <v>2020</v>
      </c>
      <c r="D78" s="5">
        <v>737761982685</v>
      </c>
      <c r="E78" s="5">
        <v>1333358288080</v>
      </c>
      <c r="F78" s="6">
        <f t="shared" si="1"/>
        <v>0.55331113120941966</v>
      </c>
      <c r="G78" s="14">
        <v>14105</v>
      </c>
      <c r="H78" s="4">
        <f>G78*52304997</f>
        <v>737761982685</v>
      </c>
      <c r="I78" s="4">
        <f>G78*94530896</f>
        <v>1333358288080</v>
      </c>
    </row>
    <row r="79" spans="1:9" x14ac:dyDescent="0.35">
      <c r="A79" s="42"/>
      <c r="B79" s="42"/>
      <c r="C79" s="2">
        <v>2021</v>
      </c>
      <c r="D79" s="5">
        <v>664653772747</v>
      </c>
      <c r="E79" s="5">
        <v>1636024851603</v>
      </c>
      <c r="F79" s="6">
        <f t="shared" si="1"/>
        <v>0.40626141595328635</v>
      </c>
      <c r="G79" s="14">
        <v>14269</v>
      </c>
      <c r="H79" s="4">
        <f>G79*46580263</f>
        <v>664653772747</v>
      </c>
      <c r="I79" s="4">
        <f>G79*114655887</f>
        <v>1636024851603</v>
      </c>
    </row>
    <row r="80" spans="1:9" x14ac:dyDescent="0.35">
      <c r="A80" s="42"/>
      <c r="B80" s="42"/>
      <c r="C80" s="2">
        <v>2022</v>
      </c>
      <c r="D80" s="5">
        <v>526663450347</v>
      </c>
      <c r="E80" s="5">
        <v>2294761355410</v>
      </c>
      <c r="F80" s="6">
        <f t="shared" si="1"/>
        <v>0.2295068500719554</v>
      </c>
      <c r="G80" s="14">
        <v>15731</v>
      </c>
      <c r="H80" s="4">
        <f>G80*33479337</f>
        <v>526663450347</v>
      </c>
      <c r="I80" s="4">
        <f>G80*145875110</f>
        <v>2294761355410</v>
      </c>
    </row>
    <row r="81" spans="1:9" x14ac:dyDescent="0.35">
      <c r="A81" s="42"/>
      <c r="B81" s="42"/>
      <c r="C81" s="2">
        <v>2023</v>
      </c>
      <c r="D81" s="5">
        <v>543457796856</v>
      </c>
      <c r="E81" s="5">
        <v>2599432461832</v>
      </c>
      <c r="F81" s="6">
        <f t="shared" si="1"/>
        <v>0.20906786571134364</v>
      </c>
      <c r="G81" s="14">
        <v>15416</v>
      </c>
      <c r="H81" s="4">
        <f>G81*35252841</f>
        <v>543457796856</v>
      </c>
      <c r="I81" s="4">
        <f>G81*168619127</f>
        <v>2599432461832</v>
      </c>
    </row>
    <row r="82" spans="1:9" x14ac:dyDescent="0.35">
      <c r="A82" s="42">
        <v>17</v>
      </c>
      <c r="B82" s="42" t="s">
        <v>23</v>
      </c>
      <c r="C82" s="2">
        <v>2019</v>
      </c>
      <c r="D82" s="5">
        <v>659163748341</v>
      </c>
      <c r="E82" s="5">
        <v>5554610414213</v>
      </c>
      <c r="F82" s="6">
        <f t="shared" si="1"/>
        <v>0.11866966343028272</v>
      </c>
      <c r="G82" s="14"/>
    </row>
    <row r="83" spans="1:9" x14ac:dyDescent="0.35">
      <c r="A83" s="42"/>
      <c r="B83" s="42"/>
      <c r="C83" s="2">
        <v>2020</v>
      </c>
      <c r="D83" s="5">
        <v>619288459790</v>
      </c>
      <c r="E83" s="5">
        <v>6414906296890</v>
      </c>
      <c r="F83" s="6">
        <f t="shared" si="1"/>
        <v>9.6538972064211789E-2</v>
      </c>
      <c r="G83" s="14"/>
    </row>
    <row r="84" spans="1:9" x14ac:dyDescent="0.35">
      <c r="A84" s="42"/>
      <c r="B84" s="42"/>
      <c r="C84" s="2">
        <v>2021</v>
      </c>
      <c r="D84" s="5">
        <v>3195554621574</v>
      </c>
      <c r="E84" s="5">
        <v>9284420974557</v>
      </c>
      <c r="F84" s="6">
        <f t="shared" si="1"/>
        <v>0.34418458946778574</v>
      </c>
      <c r="G84" s="14"/>
    </row>
    <row r="85" spans="1:9" x14ac:dyDescent="0.35">
      <c r="A85" s="42"/>
      <c r="B85" s="42"/>
      <c r="C85" s="2">
        <v>2022</v>
      </c>
      <c r="D85" s="5">
        <v>4507456144581</v>
      </c>
      <c r="E85" s="5">
        <v>15609438776155</v>
      </c>
      <c r="F85" s="6">
        <f t="shared" si="1"/>
        <v>0.28876477938890388</v>
      </c>
      <c r="G85" s="14"/>
    </row>
    <row r="86" spans="1:9" x14ac:dyDescent="0.35">
      <c r="A86" s="42"/>
      <c r="B86" s="42"/>
      <c r="C86" s="2">
        <v>2023</v>
      </c>
      <c r="D86" s="5">
        <v>7066490014672</v>
      </c>
      <c r="E86" s="5">
        <v>18109490457200</v>
      </c>
      <c r="F86" s="6">
        <f t="shared" si="1"/>
        <v>0.39020921275355341</v>
      </c>
      <c r="G86" s="14"/>
    </row>
    <row r="87" spans="1:9" x14ac:dyDescent="0.35">
      <c r="A87" s="42">
        <v>18</v>
      </c>
      <c r="B87" s="42" t="s">
        <v>24</v>
      </c>
      <c r="C87" s="2">
        <v>2019</v>
      </c>
      <c r="D87" s="5">
        <v>651774782999</v>
      </c>
      <c r="E87" s="5">
        <v>2024547061390</v>
      </c>
      <c r="F87" s="6">
        <f t="shared" si="1"/>
        <v>0.32193609890772745</v>
      </c>
      <c r="G87" s="14"/>
    </row>
    <row r="88" spans="1:9" x14ac:dyDescent="0.35">
      <c r="A88" s="42"/>
      <c r="B88" s="42"/>
      <c r="C88" s="2">
        <v>2020</v>
      </c>
      <c r="D88" s="5">
        <v>617135021230</v>
      </c>
      <c r="E88" s="5">
        <v>1960216647480</v>
      </c>
      <c r="F88" s="6">
        <f t="shared" si="1"/>
        <v>0.31483000719505755</v>
      </c>
      <c r="G88" s="14"/>
    </row>
    <row r="89" spans="1:9" x14ac:dyDescent="0.35">
      <c r="A89" s="42"/>
      <c r="B89" s="42"/>
      <c r="C89" s="2">
        <v>2021</v>
      </c>
      <c r="D89" s="5">
        <v>823846085282</v>
      </c>
      <c r="E89" s="5">
        <v>2853566858809</v>
      </c>
      <c r="F89" s="6">
        <f t="shared" si="1"/>
        <v>0.28870747595724833</v>
      </c>
      <c r="G89" s="14"/>
    </row>
    <row r="90" spans="1:9" x14ac:dyDescent="0.35">
      <c r="A90" s="42"/>
      <c r="B90" s="42"/>
      <c r="C90" s="2">
        <v>2022</v>
      </c>
      <c r="D90" s="5">
        <v>885372315041</v>
      </c>
      <c r="E90" s="5">
        <v>3936930670560</v>
      </c>
      <c r="F90" s="6">
        <f t="shared" si="1"/>
        <v>0.22488897802080476</v>
      </c>
      <c r="G90" s="14"/>
    </row>
    <row r="91" spans="1:9" x14ac:dyDescent="0.35">
      <c r="A91" s="42"/>
      <c r="B91" s="42"/>
      <c r="C91" s="2">
        <v>2023</v>
      </c>
      <c r="D91" s="5">
        <v>874285314848</v>
      </c>
      <c r="E91" s="5">
        <v>2663696678552</v>
      </c>
      <c r="F91" s="6">
        <f t="shared" si="1"/>
        <v>0.32822254946958385</v>
      </c>
      <c r="G91" s="14"/>
    </row>
    <row r="92" spans="1:9" x14ac:dyDescent="0.35">
      <c r="A92" s="42">
        <v>19</v>
      </c>
      <c r="B92" s="42" t="s">
        <v>25</v>
      </c>
      <c r="C92" s="2">
        <v>2019</v>
      </c>
      <c r="D92" s="5">
        <v>587150438000000</v>
      </c>
      <c r="E92" s="5">
        <v>498031127000000</v>
      </c>
      <c r="F92" s="6">
        <f t="shared" si="1"/>
        <v>1.1789432550869456</v>
      </c>
      <c r="G92" s="14"/>
    </row>
    <row r="93" spans="1:9" x14ac:dyDescent="0.35">
      <c r="A93" s="42"/>
      <c r="B93" s="42"/>
      <c r="C93" s="2">
        <v>2020</v>
      </c>
      <c r="D93" s="5">
        <v>654866940000000</v>
      </c>
      <c r="E93" s="5">
        <v>492871015000000</v>
      </c>
      <c r="F93" s="6">
        <f t="shared" si="1"/>
        <v>1.3286781329593911</v>
      </c>
      <c r="G93" s="14"/>
    </row>
    <row r="94" spans="1:9" x14ac:dyDescent="0.35">
      <c r="A94" s="42"/>
      <c r="B94" s="42"/>
      <c r="C94" s="2">
        <v>2021</v>
      </c>
      <c r="D94" s="5">
        <v>731571630000000</v>
      </c>
      <c r="E94" s="5">
        <v>451371277000000</v>
      </c>
      <c r="F94" s="6">
        <f t="shared" si="1"/>
        <v>1.6207757721366927</v>
      </c>
      <c r="G94" s="14"/>
    </row>
    <row r="95" spans="1:9" x14ac:dyDescent="0.35">
      <c r="A95" s="42"/>
      <c r="B95" s="42"/>
      <c r="C95" s="2">
        <v>2022</v>
      </c>
      <c r="D95" s="5">
        <v>897988404000000</v>
      </c>
      <c r="E95" s="5">
        <v>878183075000000</v>
      </c>
      <c r="F95" s="6">
        <f t="shared" si="1"/>
        <v>1.0225526197939991</v>
      </c>
      <c r="G95" s="14"/>
    </row>
    <row r="96" spans="1:9" x14ac:dyDescent="0.35">
      <c r="A96" s="42"/>
      <c r="B96" s="42"/>
      <c r="C96" s="2">
        <v>2023</v>
      </c>
      <c r="D96" s="5">
        <v>1000390488000000</v>
      </c>
      <c r="E96" s="5">
        <v>1022250376000000</v>
      </c>
      <c r="F96" s="6">
        <f t="shared" si="1"/>
        <v>0.9786159159113873</v>
      </c>
      <c r="G96" s="14"/>
    </row>
    <row r="97" spans="1:7" x14ac:dyDescent="0.35">
      <c r="A97" s="42">
        <v>20</v>
      </c>
      <c r="B97" s="42" t="s">
        <v>26</v>
      </c>
      <c r="C97" s="2">
        <v>2019</v>
      </c>
      <c r="D97" s="5">
        <v>287067420462</v>
      </c>
      <c r="E97" s="5">
        <v>584445919301</v>
      </c>
      <c r="F97" s="6">
        <f t="shared" si="1"/>
        <v>0.49117875748937379</v>
      </c>
      <c r="G97" s="14"/>
    </row>
    <row r="98" spans="1:7" x14ac:dyDescent="0.35">
      <c r="A98" s="42"/>
      <c r="B98" s="42"/>
      <c r="C98" s="2">
        <v>2020</v>
      </c>
      <c r="D98" s="5">
        <v>317228386339</v>
      </c>
      <c r="E98" s="5">
        <v>564577831801</v>
      </c>
      <c r="F98" s="6">
        <f t="shared" si="1"/>
        <v>0.56188601193752741</v>
      </c>
      <c r="G98" s="14"/>
    </row>
    <row r="99" spans="1:7" x14ac:dyDescent="0.35">
      <c r="A99" s="42"/>
      <c r="B99" s="42"/>
      <c r="C99" s="2">
        <v>2021</v>
      </c>
      <c r="D99" s="5">
        <v>233792851055</v>
      </c>
      <c r="E99" s="5">
        <v>817847583715</v>
      </c>
      <c r="F99" s="6">
        <f t="shared" si="1"/>
        <v>0.28586359574850945</v>
      </c>
      <c r="G99" s="14"/>
    </row>
    <row r="100" spans="1:7" x14ac:dyDescent="0.35">
      <c r="A100" s="42"/>
      <c r="B100" s="42"/>
      <c r="C100" s="2">
        <v>2022</v>
      </c>
      <c r="D100" s="5">
        <v>165956607186</v>
      </c>
      <c r="E100" s="5">
        <v>1016896178133</v>
      </c>
      <c r="F100" s="6">
        <f t="shared" si="1"/>
        <v>0.16319916502262094</v>
      </c>
      <c r="G100" s="14"/>
    </row>
    <row r="101" spans="1:7" x14ac:dyDescent="0.35">
      <c r="A101" s="42"/>
      <c r="B101" s="42"/>
      <c r="C101" s="2">
        <v>2023</v>
      </c>
      <c r="D101" s="5">
        <v>208339830993</v>
      </c>
      <c r="E101" s="5">
        <v>799523779947</v>
      </c>
      <c r="F101" s="6">
        <f t="shared" si="1"/>
        <v>0.26057990546173715</v>
      </c>
      <c r="G101" s="14"/>
    </row>
    <row r="102" spans="1:7" x14ac:dyDescent="0.35">
      <c r="A102" s="42">
        <v>21</v>
      </c>
      <c r="B102" s="42" t="s">
        <v>27</v>
      </c>
      <c r="C102" s="2">
        <v>2019</v>
      </c>
      <c r="D102" s="5">
        <v>458336307163</v>
      </c>
      <c r="E102" s="5">
        <v>1298118111674</v>
      </c>
      <c r="F102" s="6">
        <f t="shared" si="1"/>
        <v>0.35307750738640281</v>
      </c>
      <c r="G102" s="14"/>
    </row>
    <row r="103" spans="1:7" x14ac:dyDescent="0.35">
      <c r="A103" s="42"/>
      <c r="B103" s="42"/>
      <c r="C103" s="2">
        <v>2020</v>
      </c>
      <c r="D103" s="5">
        <v>344694139335</v>
      </c>
      <c r="E103" s="5">
        <v>1188354092380</v>
      </c>
      <c r="F103" s="6">
        <f t="shared" si="1"/>
        <v>0.29006012731832892</v>
      </c>
      <c r="G103" s="14"/>
    </row>
    <row r="104" spans="1:7" x14ac:dyDescent="0.35">
      <c r="A104" s="42"/>
      <c r="B104" s="42"/>
      <c r="C104" s="2">
        <v>2021</v>
      </c>
      <c r="D104" s="5">
        <v>474610498119</v>
      </c>
      <c r="E104" s="5">
        <v>1411498840464</v>
      </c>
      <c r="F104" s="6">
        <f t="shared" si="1"/>
        <v>0.33624575841874726</v>
      </c>
      <c r="G104" s="14"/>
    </row>
    <row r="105" spans="1:7" x14ac:dyDescent="0.35">
      <c r="A105" s="42"/>
      <c r="B105" s="42"/>
      <c r="C105" s="2">
        <v>2022</v>
      </c>
      <c r="D105" s="5">
        <v>743219684126</v>
      </c>
      <c r="E105" s="5">
        <v>2012610674264</v>
      </c>
      <c r="F105" s="6">
        <f t="shared" si="1"/>
        <v>0.36928139834982793</v>
      </c>
      <c r="G105" s="14"/>
    </row>
    <row r="106" spans="1:7" x14ac:dyDescent="0.35">
      <c r="A106" s="42"/>
      <c r="B106" s="42"/>
      <c r="C106" s="2">
        <v>2023</v>
      </c>
      <c r="D106" s="5">
        <v>943396040648</v>
      </c>
      <c r="E106" s="5">
        <v>2148075568312</v>
      </c>
      <c r="F106" s="6">
        <f t="shared" si="1"/>
        <v>0.43918196108405028</v>
      </c>
      <c r="G106" s="14"/>
    </row>
    <row r="107" spans="1:7" x14ac:dyDescent="0.35">
      <c r="A107" s="42">
        <v>22</v>
      </c>
      <c r="B107" s="42" t="s">
        <v>28</v>
      </c>
      <c r="C107" s="2">
        <v>2019</v>
      </c>
      <c r="D107" s="5">
        <v>6163489779</v>
      </c>
      <c r="E107" s="5">
        <v>86632001447</v>
      </c>
      <c r="F107" s="6">
        <f t="shared" si="1"/>
        <v>7.1145646828565071E-2</v>
      </c>
      <c r="G107" s="14"/>
    </row>
    <row r="108" spans="1:7" x14ac:dyDescent="0.35">
      <c r="A108" s="42"/>
      <c r="B108" s="42"/>
      <c r="C108" s="2">
        <v>2020</v>
      </c>
      <c r="D108" s="5">
        <v>98039065744</v>
      </c>
      <c r="E108" s="5">
        <v>185404119807</v>
      </c>
      <c r="F108" s="6">
        <f t="shared" si="1"/>
        <v>0.52878579961467775</v>
      </c>
      <c r="G108" s="14"/>
    </row>
    <row r="109" spans="1:7" x14ac:dyDescent="0.35">
      <c r="A109" s="42"/>
      <c r="B109" s="42"/>
      <c r="C109" s="2">
        <v>2021</v>
      </c>
      <c r="D109" s="5">
        <v>49549776710</v>
      </c>
      <c r="E109" s="5">
        <v>139180731720</v>
      </c>
      <c r="F109" s="6">
        <f t="shared" si="1"/>
        <v>0.35601031908413078</v>
      </c>
      <c r="G109" s="14"/>
    </row>
    <row r="110" spans="1:7" x14ac:dyDescent="0.35">
      <c r="A110" s="42"/>
      <c r="B110" s="42"/>
      <c r="C110" s="2">
        <v>2022</v>
      </c>
      <c r="D110" s="5">
        <v>159714360683</v>
      </c>
      <c r="E110" s="5">
        <v>2575924740057</v>
      </c>
      <c r="F110" s="6">
        <f t="shared" si="1"/>
        <v>6.2002727874520838E-2</v>
      </c>
      <c r="G110" s="14"/>
    </row>
    <row r="111" spans="1:7" x14ac:dyDescent="0.35">
      <c r="A111" s="42"/>
      <c r="B111" s="42"/>
      <c r="C111" s="2">
        <v>2023</v>
      </c>
      <c r="D111" s="5">
        <v>244807247098</v>
      </c>
      <c r="E111" s="5">
        <v>345240596973</v>
      </c>
      <c r="F111" s="6">
        <f t="shared" si="1"/>
        <v>0.70909171529773907</v>
      </c>
      <c r="G111" s="14"/>
    </row>
    <row r="112" spans="1:7" x14ac:dyDescent="0.35">
      <c r="A112" s="42">
        <v>23</v>
      </c>
      <c r="B112" s="42" t="s">
        <v>29</v>
      </c>
      <c r="C112" s="2">
        <v>2019</v>
      </c>
      <c r="D112" s="5">
        <v>369620928738</v>
      </c>
      <c r="E112" s="5">
        <v>199358310381</v>
      </c>
      <c r="F112" s="6">
        <f t="shared" si="1"/>
        <v>1.8540532773958893</v>
      </c>
      <c r="G112" s="14"/>
    </row>
    <row r="113" spans="1:9" x14ac:dyDescent="0.35">
      <c r="A113" s="42"/>
      <c r="B113" s="42"/>
      <c r="C113" s="2">
        <v>2020</v>
      </c>
      <c r="D113" s="5">
        <v>303511534873</v>
      </c>
      <c r="E113" s="5">
        <v>316895998461</v>
      </c>
      <c r="F113" s="6">
        <f t="shared" si="1"/>
        <v>0.9577638605315264</v>
      </c>
      <c r="G113" s="14"/>
    </row>
    <row r="114" spans="1:9" x14ac:dyDescent="0.35">
      <c r="A114" s="42"/>
      <c r="B114" s="42"/>
      <c r="C114" s="2">
        <v>2021</v>
      </c>
      <c r="D114" s="5">
        <v>236216688731</v>
      </c>
      <c r="E114" s="5">
        <v>431191326623</v>
      </c>
      <c r="F114" s="6">
        <f t="shared" si="1"/>
        <v>0.54782337710964535</v>
      </c>
      <c r="G114" s="14"/>
    </row>
    <row r="115" spans="1:9" x14ac:dyDescent="0.35">
      <c r="A115" s="42"/>
      <c r="B115" s="42"/>
      <c r="C115" s="2">
        <v>2022</v>
      </c>
      <c r="D115" s="5">
        <v>280314393306</v>
      </c>
      <c r="E115" s="5">
        <v>492352056536</v>
      </c>
      <c r="F115" s="6">
        <f t="shared" si="1"/>
        <v>0.5693373056633183</v>
      </c>
      <c r="G115" s="14"/>
    </row>
    <row r="116" spans="1:9" x14ac:dyDescent="0.35">
      <c r="A116" s="42"/>
      <c r="B116" s="42"/>
      <c r="C116" s="2">
        <v>2023</v>
      </c>
      <c r="D116" s="5">
        <v>117265164483</v>
      </c>
      <c r="E116" s="5">
        <v>572538209106</v>
      </c>
      <c r="F116" s="6">
        <f t="shared" si="1"/>
        <v>0.20481631202589218</v>
      </c>
      <c r="G116" s="14"/>
    </row>
    <row r="117" spans="1:9" x14ac:dyDescent="0.35">
      <c r="A117" s="42">
        <v>24</v>
      </c>
      <c r="B117" s="42" t="s">
        <v>30</v>
      </c>
      <c r="C117" s="2">
        <v>2019</v>
      </c>
      <c r="D117" s="5">
        <v>203584653001</v>
      </c>
      <c r="E117" s="5">
        <v>339672393223</v>
      </c>
      <c r="F117" s="6">
        <f t="shared" si="1"/>
        <v>0.59935590016390772</v>
      </c>
      <c r="G117" s="14"/>
    </row>
    <row r="118" spans="1:9" x14ac:dyDescent="0.35">
      <c r="A118" s="42"/>
      <c r="B118" s="42"/>
      <c r="C118" s="2">
        <v>2020</v>
      </c>
      <c r="D118" s="5">
        <v>152354623294</v>
      </c>
      <c r="E118" s="5">
        <v>352947426518</v>
      </c>
      <c r="F118" s="6">
        <f t="shared" si="1"/>
        <v>0.4316637885620907</v>
      </c>
      <c r="G118" s="14"/>
    </row>
    <row r="119" spans="1:9" x14ac:dyDescent="0.35">
      <c r="A119" s="42"/>
      <c r="B119" s="42"/>
      <c r="C119" s="2">
        <v>2021</v>
      </c>
      <c r="D119" s="5">
        <v>186847898731</v>
      </c>
      <c r="E119" s="5">
        <v>307404859003</v>
      </c>
      <c r="F119" s="6">
        <f t="shared" si="1"/>
        <v>0.60782350460236712</v>
      </c>
      <c r="G119" s="14"/>
    </row>
    <row r="120" spans="1:9" x14ac:dyDescent="0.35">
      <c r="A120" s="42"/>
      <c r="B120" s="42"/>
      <c r="C120" s="2">
        <v>2022</v>
      </c>
      <c r="D120" s="5">
        <v>150233481432</v>
      </c>
      <c r="E120" s="5">
        <v>214090733539</v>
      </c>
      <c r="F120" s="6">
        <f t="shared" si="1"/>
        <v>0.70172808952813737</v>
      </c>
      <c r="G120" s="14"/>
    </row>
    <row r="121" spans="1:9" x14ac:dyDescent="0.35">
      <c r="A121" s="42"/>
      <c r="B121" s="42"/>
      <c r="C121" s="2">
        <v>2023</v>
      </c>
      <c r="D121" s="5">
        <v>205292154161</v>
      </c>
      <c r="E121" s="5">
        <v>213520570275</v>
      </c>
      <c r="F121" s="6">
        <f t="shared" si="1"/>
        <v>0.96146312224905373</v>
      </c>
      <c r="G121" s="14"/>
    </row>
    <row r="122" spans="1:9" x14ac:dyDescent="0.35">
      <c r="A122" s="42">
        <v>25</v>
      </c>
      <c r="B122" s="42" t="s">
        <v>31</v>
      </c>
      <c r="C122" s="2">
        <v>2019</v>
      </c>
      <c r="D122" s="5">
        <v>3633693598</v>
      </c>
      <c r="E122" s="5">
        <v>2052166596864</v>
      </c>
      <c r="F122" s="6">
        <f t="shared" si="1"/>
        <v>1.7706620912516539E-3</v>
      </c>
      <c r="G122" s="14">
        <v>13901</v>
      </c>
      <c r="H122" s="4">
        <f>G122*261398</f>
        <v>3633693598</v>
      </c>
      <c r="I122" s="4">
        <f>G122*147627264</f>
        <v>2052166596864</v>
      </c>
    </row>
    <row r="123" spans="1:9" x14ac:dyDescent="0.35">
      <c r="A123" s="42"/>
      <c r="B123" s="42"/>
      <c r="C123" s="2">
        <v>2020</v>
      </c>
      <c r="D123" s="5">
        <v>3656814525</v>
      </c>
      <c r="E123" s="5">
        <v>2256294787110</v>
      </c>
      <c r="F123" s="6">
        <f t="shared" si="1"/>
        <v>1.6207166483258471E-3</v>
      </c>
      <c r="G123" s="14">
        <v>14105</v>
      </c>
      <c r="H123" s="4">
        <f>G123*252805</f>
        <v>3565814525</v>
      </c>
      <c r="I123" s="4">
        <f>G123*159964182</f>
        <v>2256294787110</v>
      </c>
    </row>
    <row r="124" spans="1:9" x14ac:dyDescent="0.35">
      <c r="A124" s="42"/>
      <c r="B124" s="42"/>
      <c r="C124" s="2">
        <v>2021</v>
      </c>
      <c r="D124" s="5">
        <v>156191912829</v>
      </c>
      <c r="E124" s="5">
        <v>2457813190126</v>
      </c>
      <c r="F124" s="6">
        <f t="shared" si="1"/>
        <v>6.3549139314771436E-2</v>
      </c>
      <c r="G124" s="14">
        <v>14269</v>
      </c>
      <c r="H124" s="4">
        <f>G124*10946241</f>
        <v>156191912829</v>
      </c>
      <c r="I124" s="4">
        <f>G124*172248454</f>
        <v>2457813190126</v>
      </c>
    </row>
    <row r="125" spans="1:9" x14ac:dyDescent="0.35">
      <c r="A125" s="42"/>
      <c r="B125" s="42"/>
      <c r="C125" s="2">
        <v>2022</v>
      </c>
      <c r="D125" s="5">
        <v>151893753776</v>
      </c>
      <c r="E125" s="5">
        <v>3296026464411</v>
      </c>
      <c r="F125" s="6">
        <f t="shared" si="1"/>
        <v>4.6083899937115161E-2</v>
      </c>
      <c r="G125" s="14">
        <v>15731</v>
      </c>
      <c r="H125" s="4">
        <f>G125*9655696</f>
        <v>151893753776</v>
      </c>
      <c r="I125" s="4">
        <f>G125*209524281</f>
        <v>3296026464411</v>
      </c>
    </row>
    <row r="126" spans="1:9" x14ac:dyDescent="0.35">
      <c r="A126" s="42"/>
      <c r="B126" s="42"/>
      <c r="C126" s="2">
        <v>2023</v>
      </c>
      <c r="D126" s="5">
        <v>232648852824</v>
      </c>
      <c r="E126" s="5">
        <v>3262095465312</v>
      </c>
      <c r="F126" s="6">
        <f>D126/E126</f>
        <v>7.1318836403749614E-2</v>
      </c>
      <c r="G126" s="14">
        <v>15416</v>
      </c>
      <c r="H126" s="4">
        <f>G126*15091389</f>
        <v>232648852824</v>
      </c>
      <c r="I126" s="4">
        <f>G126*211604532</f>
        <v>3262095465312</v>
      </c>
    </row>
    <row r="127" spans="1:9" x14ac:dyDescent="0.35">
      <c r="A127" s="42">
        <v>26</v>
      </c>
      <c r="B127" s="42" t="s">
        <v>32</v>
      </c>
      <c r="C127" s="2">
        <v>2019</v>
      </c>
      <c r="D127" s="5">
        <v>279597193559</v>
      </c>
      <c r="E127" s="5">
        <v>615361641737</v>
      </c>
      <c r="F127" s="6">
        <f t="shared" ref="F127:F190" si="2">D127/E127</f>
        <v>0.45436240187115418</v>
      </c>
      <c r="G127" s="14">
        <v>13901</v>
      </c>
      <c r="H127" s="4">
        <f>G127*20113459</f>
        <v>279597193559</v>
      </c>
      <c r="I127" s="4">
        <f>G127*44267437</f>
        <v>615361641737</v>
      </c>
    </row>
    <row r="128" spans="1:9" x14ac:dyDescent="0.35">
      <c r="A128" s="42"/>
      <c r="B128" s="42"/>
      <c r="C128" s="2">
        <v>2020</v>
      </c>
      <c r="D128" s="5">
        <v>60708075155</v>
      </c>
      <c r="E128" s="5">
        <v>628245840040</v>
      </c>
      <c r="F128" s="6">
        <f t="shared" si="2"/>
        <v>9.663108179297257E-2</v>
      </c>
      <c r="G128" s="14">
        <v>14105</v>
      </c>
      <c r="H128" s="4">
        <f>G128*4304011</f>
        <v>60708075155</v>
      </c>
      <c r="I128" s="4">
        <f>G128*44540648</f>
        <v>628245840040</v>
      </c>
    </row>
    <row r="129" spans="1:9" x14ac:dyDescent="0.35">
      <c r="A129" s="42"/>
      <c r="B129" s="42"/>
      <c r="C129" s="2">
        <v>2021</v>
      </c>
      <c r="D129" s="5">
        <v>50946306432</v>
      </c>
      <c r="E129" s="5">
        <v>565558883568</v>
      </c>
      <c r="F129" s="6">
        <f t="shared" si="2"/>
        <v>9.0081347693788755E-2</v>
      </c>
      <c r="G129" s="14">
        <v>14269</v>
      </c>
    </row>
    <row r="130" spans="1:9" x14ac:dyDescent="0.35">
      <c r="A130" s="42"/>
      <c r="B130" s="42"/>
      <c r="C130" s="2">
        <v>2022</v>
      </c>
      <c r="D130" s="5">
        <v>31773604805</v>
      </c>
      <c r="E130" s="5">
        <v>616735937975</v>
      </c>
      <c r="F130" s="6">
        <f t="shared" si="2"/>
        <v>5.1518977326545833E-2</v>
      </c>
      <c r="G130" s="14">
        <v>15731</v>
      </c>
    </row>
    <row r="131" spans="1:9" x14ac:dyDescent="0.35">
      <c r="A131" s="42"/>
      <c r="B131" s="42"/>
      <c r="C131" s="2">
        <v>2023</v>
      </c>
      <c r="D131" s="5">
        <v>19547133209</v>
      </c>
      <c r="E131" s="5">
        <v>679112218042</v>
      </c>
      <c r="F131" s="6">
        <f t="shared" si="2"/>
        <v>2.8783362586757493E-2</v>
      </c>
      <c r="G131" s="14">
        <v>15416</v>
      </c>
      <c r="H131" s="4"/>
    </row>
    <row r="132" spans="1:9" x14ac:dyDescent="0.35">
      <c r="A132" s="42">
        <v>27</v>
      </c>
      <c r="B132" s="42" t="s">
        <v>33</v>
      </c>
      <c r="C132" s="2">
        <v>2019</v>
      </c>
      <c r="D132" s="5">
        <v>239355456000</v>
      </c>
      <c r="E132" s="5">
        <v>659578434000</v>
      </c>
      <c r="F132" s="6">
        <f t="shared" si="2"/>
        <v>0.36289157386246501</v>
      </c>
      <c r="G132" s="14"/>
    </row>
    <row r="133" spans="1:9" x14ac:dyDescent="0.35">
      <c r="A133" s="42"/>
      <c r="B133" s="42"/>
      <c r="C133" s="2">
        <v>2020</v>
      </c>
      <c r="D133" s="5">
        <v>178659945000</v>
      </c>
      <c r="E133" s="5">
        <v>655378970000</v>
      </c>
      <c r="F133" s="6">
        <f t="shared" si="2"/>
        <v>0.2726055506480472</v>
      </c>
      <c r="G133" s="14"/>
    </row>
    <row r="134" spans="1:9" x14ac:dyDescent="0.35">
      <c r="A134" s="42"/>
      <c r="B134" s="42"/>
      <c r="C134" s="2">
        <v>2021</v>
      </c>
      <c r="D134" s="5">
        <v>175196520000</v>
      </c>
      <c r="E134" s="5">
        <v>813864394000</v>
      </c>
      <c r="F134" s="6">
        <f t="shared" si="2"/>
        <v>0.2152650015058897</v>
      </c>
      <c r="G134" s="14"/>
    </row>
    <row r="135" spans="1:9" x14ac:dyDescent="0.35">
      <c r="A135" s="42"/>
      <c r="B135" s="42"/>
      <c r="C135" s="2">
        <v>2022</v>
      </c>
      <c r="D135" s="5">
        <v>248193270000</v>
      </c>
      <c r="E135" s="5">
        <v>1054312117000</v>
      </c>
      <c r="F135" s="6">
        <f t="shared" si="2"/>
        <v>0.23540777536183813</v>
      </c>
      <c r="G135" s="14"/>
    </row>
    <row r="136" spans="1:9" x14ac:dyDescent="0.35">
      <c r="A136" s="42"/>
      <c r="B136" s="42"/>
      <c r="C136" s="2">
        <v>2023</v>
      </c>
      <c r="D136" s="5">
        <v>63811093000</v>
      </c>
      <c r="E136" s="5">
        <v>1087089561000</v>
      </c>
      <c r="F136" s="6">
        <f t="shared" si="2"/>
        <v>5.8699021027578423E-2</v>
      </c>
      <c r="G136" s="14"/>
    </row>
    <row r="137" spans="1:9" x14ac:dyDescent="0.35">
      <c r="A137" s="42">
        <v>28</v>
      </c>
      <c r="B137" s="42" t="s">
        <v>34</v>
      </c>
      <c r="C137" s="2">
        <v>2019</v>
      </c>
      <c r="D137" s="5">
        <v>452852195851</v>
      </c>
      <c r="E137" s="5">
        <v>1098996837533</v>
      </c>
      <c r="F137" s="6">
        <f t="shared" si="2"/>
        <v>0.41205959870417008</v>
      </c>
      <c r="G137" s="14">
        <v>13901</v>
      </c>
      <c r="H137" s="4">
        <f>G137*32576951</f>
        <v>452852195851</v>
      </c>
      <c r="I137" s="4">
        <f>G137*79058833</f>
        <v>1098996837533</v>
      </c>
    </row>
    <row r="138" spans="1:9" x14ac:dyDescent="0.35">
      <c r="A138" s="42"/>
      <c r="B138" s="42"/>
      <c r="C138" s="2">
        <v>2020</v>
      </c>
      <c r="D138" s="5">
        <v>377414763180</v>
      </c>
      <c r="E138" s="5">
        <v>1086137907855</v>
      </c>
      <c r="F138" s="6">
        <f t="shared" si="2"/>
        <v>0.34748328039240584</v>
      </c>
      <c r="G138" s="14">
        <v>14105</v>
      </c>
      <c r="H138" s="4">
        <f>G138*26757516</f>
        <v>377414763180</v>
      </c>
      <c r="I138" s="4">
        <f>G138*77003751</f>
        <v>1086137907855</v>
      </c>
    </row>
    <row r="139" spans="1:9" x14ac:dyDescent="0.35">
      <c r="A139" s="42"/>
      <c r="B139" s="42"/>
      <c r="C139" s="2">
        <v>2021</v>
      </c>
      <c r="D139" s="5">
        <v>316641395609</v>
      </c>
      <c r="E139" s="5">
        <v>1099647890611</v>
      </c>
      <c r="F139" s="6">
        <f t="shared" si="2"/>
        <v>0.28794798618043432</v>
      </c>
      <c r="G139" s="14">
        <v>14269</v>
      </c>
      <c r="H139" s="4">
        <f>G139*22190861</f>
        <v>316641395609</v>
      </c>
      <c r="I139" s="4">
        <f>G139*77065519</f>
        <v>1099647890611</v>
      </c>
    </row>
    <row r="140" spans="1:9" x14ac:dyDescent="0.35">
      <c r="A140" s="42"/>
      <c r="B140" s="42"/>
      <c r="C140" s="2">
        <v>2022</v>
      </c>
      <c r="D140" s="5">
        <v>291824837140</v>
      </c>
      <c r="E140" s="5">
        <v>1397395804624</v>
      </c>
      <c r="F140" s="6">
        <f t="shared" si="2"/>
        <v>0.20883477406640838</v>
      </c>
      <c r="G140" s="14">
        <v>15731</v>
      </c>
      <c r="H140" s="4">
        <f>G140*18550940</f>
        <v>291824837140</v>
      </c>
      <c r="I140" s="4">
        <f>G140*88830704</f>
        <v>1397395804624</v>
      </c>
    </row>
    <row r="141" spans="1:9" x14ac:dyDescent="0.35">
      <c r="A141" s="42"/>
      <c r="B141" s="42"/>
      <c r="C141" s="2">
        <v>2023</v>
      </c>
      <c r="D141" s="5">
        <v>383594031016</v>
      </c>
      <c r="E141" s="5">
        <v>1426350785632</v>
      </c>
      <c r="F141" s="6">
        <f t="shared" si="2"/>
        <v>0.26893386597465491</v>
      </c>
      <c r="G141" s="14">
        <v>15416</v>
      </c>
      <c r="H141" s="4">
        <f>G141*24882851</f>
        <v>383594031016</v>
      </c>
      <c r="I141" s="4">
        <f>G141*92524052</f>
        <v>1426350785632</v>
      </c>
    </row>
    <row r="142" spans="1:9" x14ac:dyDescent="0.35">
      <c r="A142" s="42">
        <v>29</v>
      </c>
      <c r="B142" s="42" t="s">
        <v>35</v>
      </c>
      <c r="C142" s="2">
        <v>2019</v>
      </c>
      <c r="D142" s="5">
        <v>57327333000</v>
      </c>
      <c r="E142" s="5">
        <v>14328227000</v>
      </c>
      <c r="F142" s="6">
        <f t="shared" si="2"/>
        <v>4.001006754010807</v>
      </c>
      <c r="G142" s="14"/>
    </row>
    <row r="143" spans="1:9" x14ac:dyDescent="0.35">
      <c r="A143" s="42"/>
      <c r="B143" s="42"/>
      <c r="C143" s="2">
        <v>2020</v>
      </c>
      <c r="D143" s="5">
        <v>28264222000</v>
      </c>
      <c r="E143" s="5">
        <v>40391503000</v>
      </c>
      <c r="F143" s="6">
        <f t="shared" si="2"/>
        <v>0.6997566295069535</v>
      </c>
      <c r="G143" s="14"/>
    </row>
    <row r="144" spans="1:9" x14ac:dyDescent="0.35">
      <c r="A144" s="42"/>
      <c r="B144" s="42"/>
      <c r="C144" s="2">
        <v>2021</v>
      </c>
      <c r="D144" s="5">
        <v>24585178000</v>
      </c>
      <c r="E144" s="5">
        <v>40012006000</v>
      </c>
      <c r="F144" s="6">
        <f t="shared" si="2"/>
        <v>0.61444502432594861</v>
      </c>
      <c r="G144" s="14"/>
    </row>
    <row r="145" spans="1:9" x14ac:dyDescent="0.35">
      <c r="A145" s="42"/>
      <c r="B145" s="42"/>
      <c r="C145" s="2">
        <v>2022</v>
      </c>
      <c r="D145" s="5">
        <v>60980287000</v>
      </c>
      <c r="E145" s="5">
        <v>10651480000</v>
      </c>
      <c r="F145" s="6">
        <f t="shared" si="2"/>
        <v>5.7250529503881147</v>
      </c>
      <c r="G145" s="14"/>
    </row>
    <row r="146" spans="1:9" x14ac:dyDescent="0.35">
      <c r="A146" s="42"/>
      <c r="B146" s="42"/>
      <c r="C146" s="2">
        <v>2023</v>
      </c>
      <c r="D146" s="5">
        <v>7838409000</v>
      </c>
      <c r="E146" s="5">
        <v>243361929000</v>
      </c>
      <c r="F146" s="6">
        <f t="shared" si="2"/>
        <v>3.2208854656144675E-2</v>
      </c>
      <c r="G146" s="14"/>
    </row>
    <row r="147" spans="1:9" x14ac:dyDescent="0.35">
      <c r="A147" s="42">
        <v>30</v>
      </c>
      <c r="B147" s="42" t="s">
        <v>36</v>
      </c>
      <c r="C147" s="2">
        <v>2019</v>
      </c>
      <c r="D147" s="5">
        <v>4903024267784</v>
      </c>
      <c r="E147" s="5">
        <v>4663863429006</v>
      </c>
      <c r="F147" s="6">
        <f t="shared" si="2"/>
        <v>1.0512795544763565</v>
      </c>
      <c r="G147" s="14">
        <v>13901</v>
      </c>
      <c r="H147" s="4">
        <f>G147*352710184</f>
        <v>4903024267784</v>
      </c>
      <c r="I147" s="4">
        <f>G147*335505606</f>
        <v>4663863429006</v>
      </c>
    </row>
    <row r="148" spans="1:9" x14ac:dyDescent="0.35">
      <c r="A148" s="42"/>
      <c r="B148" s="42"/>
      <c r="C148" s="2">
        <v>2020</v>
      </c>
      <c r="D148" s="5">
        <v>4212238169685</v>
      </c>
      <c r="E148" s="5">
        <v>5090817349345</v>
      </c>
      <c r="F148" s="6">
        <f t="shared" si="2"/>
        <v>0.82741883682528095</v>
      </c>
      <c r="G148" s="14">
        <v>14105</v>
      </c>
      <c r="H148" s="4">
        <f>G148*298634397</f>
        <v>4212238169685</v>
      </c>
      <c r="I148" s="4">
        <f>G148*360922889</f>
        <v>5090817349345</v>
      </c>
    </row>
    <row r="149" spans="1:9" x14ac:dyDescent="0.35">
      <c r="A149" s="42"/>
      <c r="B149" s="42"/>
      <c r="C149" s="2">
        <v>2021</v>
      </c>
      <c r="D149" s="5">
        <v>3735088341974</v>
      </c>
      <c r="E149" s="5">
        <v>5243109276345</v>
      </c>
      <c r="F149" s="6">
        <f t="shared" si="2"/>
        <v>0.71238041114751482</v>
      </c>
      <c r="G149" s="14">
        <v>14269</v>
      </c>
      <c r="H149" s="4">
        <f>G149*261762446</f>
        <v>3735088341974</v>
      </c>
      <c r="I149" s="4">
        <f>G149*367447563</f>
        <v>5243109276447</v>
      </c>
    </row>
    <row r="150" spans="1:9" x14ac:dyDescent="0.35">
      <c r="A150" s="42"/>
      <c r="B150" s="42"/>
      <c r="C150" s="2">
        <v>2022</v>
      </c>
      <c r="D150" s="5">
        <v>4041142473394</v>
      </c>
      <c r="E150" s="5">
        <v>5884488452863</v>
      </c>
      <c r="F150" s="6">
        <f t="shared" si="2"/>
        <v>0.6867449066754221</v>
      </c>
      <c r="G150" s="14">
        <v>15731</v>
      </c>
      <c r="H150" s="4">
        <f>G150*256890374</f>
        <v>4041142473394</v>
      </c>
      <c r="I150" s="4">
        <f>G150*374069573</f>
        <v>5884488452863</v>
      </c>
    </row>
    <row r="151" spans="1:9" x14ac:dyDescent="0.35">
      <c r="A151" s="42"/>
      <c r="B151" s="42"/>
      <c r="C151" s="2">
        <v>2023</v>
      </c>
      <c r="D151" s="5">
        <v>3418971271200</v>
      </c>
      <c r="E151" s="5">
        <v>5896972178520</v>
      </c>
      <c r="F151" s="6">
        <f t="shared" si="2"/>
        <v>0.57978419563411954</v>
      </c>
      <c r="G151" s="14">
        <v>15416</v>
      </c>
      <c r="H151" s="4">
        <f>G151*221780700</f>
        <v>3418971271200</v>
      </c>
      <c r="I151" s="4">
        <f>G151*382522845</f>
        <v>5896972178520</v>
      </c>
    </row>
    <row r="152" spans="1:9" x14ac:dyDescent="0.35">
      <c r="A152" s="42">
        <v>31</v>
      </c>
      <c r="B152" s="42" t="s">
        <v>37</v>
      </c>
      <c r="C152" s="2">
        <v>2019</v>
      </c>
      <c r="D152" s="5">
        <v>1638619000000</v>
      </c>
      <c r="E152" s="5">
        <v>1438916000000</v>
      </c>
      <c r="F152" s="6">
        <f t="shared" si="2"/>
        <v>1.1387871147447106</v>
      </c>
      <c r="G152" s="14">
        <v>13901</v>
      </c>
    </row>
    <row r="153" spans="1:9" x14ac:dyDescent="0.35">
      <c r="A153" s="42"/>
      <c r="B153" s="42"/>
      <c r="C153" s="2">
        <v>2020</v>
      </c>
      <c r="D153" s="5">
        <v>1320653000000</v>
      </c>
      <c r="E153" s="5">
        <v>1431558000000</v>
      </c>
      <c r="F153" s="6">
        <f t="shared" si="2"/>
        <v>0.92252846199734839</v>
      </c>
      <c r="G153" s="14">
        <v>14105</v>
      </c>
    </row>
    <row r="154" spans="1:9" x14ac:dyDescent="0.35">
      <c r="A154" s="42"/>
      <c r="B154" s="42"/>
      <c r="C154" s="2">
        <v>2021</v>
      </c>
      <c r="D154" s="5">
        <v>1307923000000</v>
      </c>
      <c r="E154" s="5">
        <v>1540273000000</v>
      </c>
      <c r="F154" s="6">
        <f t="shared" si="2"/>
        <v>0.8491501181933333</v>
      </c>
      <c r="G154" s="14">
        <v>14269</v>
      </c>
    </row>
    <row r="155" spans="1:9" x14ac:dyDescent="0.35">
      <c r="A155" s="42"/>
      <c r="B155" s="42"/>
      <c r="C155" s="2">
        <v>2022</v>
      </c>
      <c r="D155" s="5">
        <v>1161845000000</v>
      </c>
      <c r="E155" s="5">
        <v>1648024000000</v>
      </c>
      <c r="F155" s="6">
        <f t="shared" si="2"/>
        <v>0.70499276709562486</v>
      </c>
      <c r="G155" s="14">
        <v>15731</v>
      </c>
    </row>
    <row r="156" spans="1:9" x14ac:dyDescent="0.35">
      <c r="A156" s="42"/>
      <c r="B156" s="42"/>
      <c r="C156" s="2">
        <v>2023</v>
      </c>
      <c r="D156" s="5">
        <v>1413313000000</v>
      </c>
      <c r="E156" s="5">
        <v>2995940000000</v>
      </c>
      <c r="F156" s="6">
        <f t="shared" si="2"/>
        <v>0.47174275853321496</v>
      </c>
      <c r="G156" s="14">
        <v>15416</v>
      </c>
    </row>
    <row r="157" spans="1:9" x14ac:dyDescent="0.35">
      <c r="A157" s="42">
        <v>32</v>
      </c>
      <c r="B157" s="42" t="s">
        <v>38</v>
      </c>
      <c r="C157" s="2">
        <v>2019</v>
      </c>
      <c r="D157" s="5">
        <v>802626919790</v>
      </c>
      <c r="E157" s="5">
        <v>1705670701795</v>
      </c>
      <c r="F157" s="6">
        <f t="shared" si="2"/>
        <v>0.47056381923271468</v>
      </c>
      <c r="G157" s="14">
        <v>13901</v>
      </c>
      <c r="H157" s="4">
        <f>G157*57738790</f>
        <v>802626919790</v>
      </c>
      <c r="I157" s="4">
        <f>G157*122701295</f>
        <v>1705670701795</v>
      </c>
    </row>
    <row r="158" spans="1:9" x14ac:dyDescent="0.35">
      <c r="A158" s="42"/>
      <c r="B158" s="42"/>
      <c r="C158" s="2">
        <v>2020</v>
      </c>
      <c r="D158" s="5">
        <v>1730701765975</v>
      </c>
      <c r="E158" s="5">
        <v>1738393081425</v>
      </c>
      <c r="F158" s="6">
        <f t="shared" si="2"/>
        <v>0.9955756177747237</v>
      </c>
      <c r="G158" s="14">
        <v>14105</v>
      </c>
      <c r="H158" s="4">
        <f>G158*122701295</f>
        <v>1730701765975</v>
      </c>
      <c r="I158" s="4">
        <f>G158*123246585</f>
        <v>1738393081425</v>
      </c>
    </row>
    <row r="159" spans="1:9" x14ac:dyDescent="0.35">
      <c r="A159" s="42"/>
      <c r="B159" s="42"/>
      <c r="C159" s="2">
        <v>2021</v>
      </c>
      <c r="D159" s="5">
        <v>1718970677024</v>
      </c>
      <c r="E159" s="5">
        <v>1785298125864</v>
      </c>
      <c r="F159" s="6">
        <f t="shared" si="2"/>
        <v>0.96284797038707437</v>
      </c>
      <c r="G159" s="14">
        <v>14269</v>
      </c>
      <c r="H159" s="4">
        <f>G159*120468896</f>
        <v>1718970677024</v>
      </c>
      <c r="I159" s="4">
        <f>G159*125117256</f>
        <v>1785298125864</v>
      </c>
    </row>
    <row r="160" spans="1:9" x14ac:dyDescent="0.35">
      <c r="A160" s="42"/>
      <c r="B160" s="42"/>
      <c r="C160" s="2">
        <v>2022</v>
      </c>
      <c r="D160" s="5">
        <v>2004899322333</v>
      </c>
      <c r="E160" s="5">
        <v>2093098146992</v>
      </c>
      <c r="F160" s="6">
        <f t="shared" si="2"/>
        <v>0.95786206930346252</v>
      </c>
      <c r="G160" s="14">
        <v>15731</v>
      </c>
      <c r="H160" s="4">
        <f>G160*127448943</f>
        <v>2004899322333</v>
      </c>
      <c r="I160" s="4">
        <f>G160*133055632</f>
        <v>2093098146992</v>
      </c>
    </row>
    <row r="161" spans="1:9" x14ac:dyDescent="0.35">
      <c r="A161" s="42"/>
      <c r="B161" s="42"/>
      <c r="C161" s="2">
        <v>2023</v>
      </c>
      <c r="D161" s="5">
        <v>2684015660272</v>
      </c>
      <c r="E161" s="5">
        <v>2382423880976</v>
      </c>
      <c r="F161" s="6">
        <f t="shared" si="2"/>
        <v>1.1265903106933464</v>
      </c>
      <c r="G161" s="14">
        <v>15416</v>
      </c>
      <c r="H161" s="4">
        <f>G161*174105842</f>
        <v>2684015660272</v>
      </c>
      <c r="I161" s="4">
        <f>G161*154542286</f>
        <v>2382423880976</v>
      </c>
    </row>
    <row r="162" spans="1:9" x14ac:dyDescent="0.35">
      <c r="A162" s="42">
        <v>33</v>
      </c>
      <c r="B162" s="42" t="s">
        <v>39</v>
      </c>
      <c r="C162" s="2">
        <v>2019</v>
      </c>
      <c r="D162" s="5">
        <v>2219311206091</v>
      </c>
      <c r="E162" s="5">
        <v>1875421456601</v>
      </c>
      <c r="F162" s="6">
        <f>D162/E162</f>
        <v>1.1833666498160169</v>
      </c>
      <c r="G162" s="14">
        <v>13901</v>
      </c>
      <c r="H162" s="4">
        <f>G162*159651191</f>
        <v>2219311206091</v>
      </c>
      <c r="I162" s="4">
        <f>G162*134912701</f>
        <v>1875421456601</v>
      </c>
    </row>
    <row r="163" spans="1:9" x14ac:dyDescent="0.35">
      <c r="A163" s="42"/>
      <c r="B163" s="42"/>
      <c r="C163" s="2">
        <v>2020</v>
      </c>
      <c r="D163" s="5">
        <v>2251880049055</v>
      </c>
      <c r="E163" s="5">
        <v>1902943647605</v>
      </c>
      <c r="F163" s="6">
        <f>D163/E163</f>
        <v>1.1833666498160169</v>
      </c>
      <c r="G163" s="14">
        <v>14105</v>
      </c>
      <c r="H163" s="4">
        <f>G163*159651191</f>
        <v>2251880049055</v>
      </c>
      <c r="I163" s="4">
        <f>G163*134912701</f>
        <v>1902943647605</v>
      </c>
    </row>
    <row r="164" spans="1:9" x14ac:dyDescent="0.35">
      <c r="A164" s="42"/>
      <c r="B164" s="42"/>
      <c r="C164" s="2">
        <v>2021</v>
      </c>
      <c r="D164" s="5">
        <v>2491497932812</v>
      </c>
      <c r="E164" s="5">
        <v>2512581129958</v>
      </c>
      <c r="F164" s="6">
        <f t="shared" si="2"/>
        <v>0.99160894870433403</v>
      </c>
      <c r="G164" s="14">
        <v>14269</v>
      </c>
      <c r="H164" s="4">
        <f>G164*174609148</f>
        <v>2491497932812</v>
      </c>
      <c r="I164" s="4">
        <f>G164*150857182</f>
        <v>2152581129958</v>
      </c>
    </row>
    <row r="165" spans="1:9" x14ac:dyDescent="0.35">
      <c r="A165" s="42"/>
      <c r="B165" s="42"/>
      <c r="C165" s="2">
        <v>2022</v>
      </c>
      <c r="D165" s="5">
        <v>3257982315122</v>
      </c>
      <c r="E165" s="5">
        <v>2708871986255</v>
      </c>
      <c r="F165" s="6">
        <f t="shared" si="2"/>
        <v>1.202708113064487</v>
      </c>
      <c r="G165" s="14">
        <v>15731</v>
      </c>
      <c r="H165" s="4">
        <f>G165*207105862</f>
        <v>3257982315122</v>
      </c>
      <c r="I165" s="4">
        <f>G165*172199605</f>
        <v>2708871986255</v>
      </c>
    </row>
    <row r="166" spans="1:9" x14ac:dyDescent="0.35">
      <c r="A166" s="42"/>
      <c r="B166" s="42"/>
      <c r="C166" s="2">
        <v>2023</v>
      </c>
      <c r="D166" s="5">
        <v>3649124042384</v>
      </c>
      <c r="E166" s="5">
        <v>3013371378080</v>
      </c>
      <c r="F166" s="6">
        <f t="shared" si="2"/>
        <v>1.2109772027864272</v>
      </c>
      <c r="G166" s="14">
        <v>15416</v>
      </c>
      <c r="H166" s="4">
        <f>G166*236710174</f>
        <v>3649124042384</v>
      </c>
      <c r="I166" s="4">
        <f>G166*195470380</f>
        <v>3013371378080</v>
      </c>
    </row>
    <row r="167" spans="1:9" x14ac:dyDescent="0.35">
      <c r="A167" s="42">
        <v>34</v>
      </c>
      <c r="B167" s="42" t="s">
        <v>40</v>
      </c>
      <c r="C167" s="2">
        <v>2019</v>
      </c>
      <c r="D167" s="5">
        <v>3723385797012</v>
      </c>
      <c r="E167" s="5">
        <v>3933887722546</v>
      </c>
      <c r="F167" s="6">
        <f t="shared" si="2"/>
        <v>0.94649010333274997</v>
      </c>
      <c r="G167" s="14">
        <v>13901</v>
      </c>
      <c r="H167" s="4">
        <f>G167*267850212</f>
        <v>3723385797012</v>
      </c>
      <c r="I167" s="4">
        <f>G167*282993146</f>
        <v>3933887722546</v>
      </c>
    </row>
    <row r="168" spans="1:9" x14ac:dyDescent="0.35">
      <c r="A168" s="42"/>
      <c r="B168" s="42"/>
      <c r="C168" s="2">
        <v>2020</v>
      </c>
      <c r="D168" s="5">
        <v>6741801266200</v>
      </c>
      <c r="E168" s="5">
        <v>4937205323505</v>
      </c>
      <c r="F168" s="6">
        <f t="shared" si="2"/>
        <v>1.365509599956011</v>
      </c>
      <c r="G168" s="14">
        <v>14105</v>
      </c>
      <c r="H168" s="4">
        <f>G168*477972440</f>
        <v>6741801266200</v>
      </c>
      <c r="I168" s="4">
        <f>G168*350032281</f>
        <v>4937205323505</v>
      </c>
    </row>
    <row r="169" spans="1:9" x14ac:dyDescent="0.35">
      <c r="A169" s="42"/>
      <c r="B169" s="42"/>
      <c r="C169" s="2">
        <v>2021</v>
      </c>
      <c r="D169" s="5">
        <v>7002865235937</v>
      </c>
      <c r="E169" s="5">
        <v>1586336169745</v>
      </c>
      <c r="F169" s="6">
        <f t="shared" si="2"/>
        <v>4.4144900491443089</v>
      </c>
      <c r="G169" s="14">
        <v>14269</v>
      </c>
      <c r="H169" s="4">
        <f>G169*490774773</f>
        <v>7002865235937</v>
      </c>
      <c r="I169" s="4">
        <f>G169*111173605</f>
        <v>1586336169745</v>
      </c>
    </row>
    <row r="170" spans="1:9" x14ac:dyDescent="0.35">
      <c r="A170" s="42"/>
      <c r="B170" s="42"/>
      <c r="C170" s="2">
        <v>2022</v>
      </c>
      <c r="D170" s="5">
        <v>4062823739875</v>
      </c>
      <c r="E170" s="5">
        <v>1876815553958</v>
      </c>
      <c r="F170" s="6">
        <f t="shared" si="2"/>
        <v>2.1647432169383647</v>
      </c>
      <c r="G170" s="14">
        <v>15731</v>
      </c>
      <c r="H170" s="4">
        <f>G170*258268625</f>
        <v>4062823739875</v>
      </c>
      <c r="I170" s="4">
        <f>G170*119306818</f>
        <v>1876815553958</v>
      </c>
    </row>
    <row r="171" spans="1:9" x14ac:dyDescent="0.35">
      <c r="A171" s="42"/>
      <c r="B171" s="42"/>
      <c r="C171" s="2">
        <v>2023</v>
      </c>
      <c r="D171" s="5">
        <v>3503019164456</v>
      </c>
      <c r="E171" s="5">
        <v>2268788968464</v>
      </c>
      <c r="F171" s="6">
        <f t="shared" si="2"/>
        <v>1.5440039656167714</v>
      </c>
      <c r="G171" s="14">
        <v>15416</v>
      </c>
      <c r="H171" s="4">
        <f>G171*227232691</f>
        <v>3503019164456</v>
      </c>
      <c r="I171" s="4">
        <f>G171*147171054</f>
        <v>2268788968464</v>
      </c>
    </row>
    <row r="172" spans="1:9" x14ac:dyDescent="0.35">
      <c r="A172" s="42">
        <v>35</v>
      </c>
      <c r="B172" s="42" t="s">
        <v>41</v>
      </c>
      <c r="C172" s="2">
        <v>2019</v>
      </c>
      <c r="D172" s="5">
        <v>5150328409669</v>
      </c>
      <c r="E172" s="5">
        <v>3671808569187</v>
      </c>
      <c r="F172" s="6">
        <f t="shared" si="2"/>
        <v>1.4026680075016462</v>
      </c>
      <c r="G172" s="14">
        <v>13901</v>
      </c>
    </row>
    <row r="173" spans="1:9" x14ac:dyDescent="0.35">
      <c r="A173" s="42"/>
      <c r="B173" s="42"/>
      <c r="C173" s="2">
        <v>2020</v>
      </c>
      <c r="D173" s="5">
        <v>6783907328835</v>
      </c>
      <c r="E173" s="5">
        <v>4103344226800</v>
      </c>
      <c r="F173" s="6">
        <f t="shared" si="2"/>
        <v>1.6532630347041202</v>
      </c>
      <c r="G173" s="14">
        <v>14105</v>
      </c>
    </row>
    <row r="174" spans="1:9" x14ac:dyDescent="0.35">
      <c r="A174" s="42"/>
      <c r="B174" s="42"/>
      <c r="C174" s="2">
        <v>2021</v>
      </c>
      <c r="D174" s="5">
        <v>7189814591833</v>
      </c>
      <c r="E174" s="5">
        <v>5054441190963</v>
      </c>
      <c r="F174" s="6">
        <f t="shared" si="2"/>
        <v>1.4224746752792186</v>
      </c>
      <c r="G174" s="14">
        <v>14269</v>
      </c>
    </row>
    <row r="175" spans="1:9" x14ac:dyDescent="0.35">
      <c r="A175" s="42"/>
      <c r="B175" s="42"/>
      <c r="C175" s="2">
        <v>2022</v>
      </c>
      <c r="D175" s="5">
        <v>7481966641984</v>
      </c>
      <c r="E175" s="5">
        <v>6665386619183</v>
      </c>
      <c r="F175" s="6">
        <f t="shared" si="2"/>
        <v>1.1225105263137896</v>
      </c>
      <c r="G175" s="14">
        <v>15731</v>
      </c>
    </row>
    <row r="176" spans="1:9" x14ac:dyDescent="0.35">
      <c r="A176" s="42"/>
      <c r="B176" s="42"/>
      <c r="C176" s="2">
        <v>2023</v>
      </c>
      <c r="D176" s="5">
        <v>8080297679528</v>
      </c>
      <c r="E176" s="5">
        <v>6531568735320</v>
      </c>
      <c r="F176" s="6">
        <f t="shared" si="2"/>
        <v>1.2371143911925966</v>
      </c>
      <c r="G176" s="14">
        <v>15416</v>
      </c>
    </row>
    <row r="177" spans="1:9" x14ac:dyDescent="0.35">
      <c r="A177" s="42">
        <v>36</v>
      </c>
      <c r="B177" s="42" t="s">
        <v>42</v>
      </c>
      <c r="C177" s="2">
        <v>2019</v>
      </c>
      <c r="D177" s="5">
        <v>6178035511713</v>
      </c>
      <c r="E177" s="5">
        <v>782560075636</v>
      </c>
      <c r="F177" s="6">
        <f t="shared" si="2"/>
        <v>7.8946469466794671</v>
      </c>
      <c r="G177" s="14">
        <v>13901</v>
      </c>
      <c r="H177" s="4">
        <f>G177*444431013</f>
        <v>6178035511713</v>
      </c>
      <c r="I177" s="4">
        <f>G177*56295236</f>
        <v>782560075636</v>
      </c>
    </row>
    <row r="178" spans="1:9" x14ac:dyDescent="0.35">
      <c r="A178" s="42"/>
      <c r="B178" s="42"/>
      <c r="C178" s="2">
        <v>2020</v>
      </c>
      <c r="D178" s="5">
        <v>2955775602325</v>
      </c>
      <c r="E178" s="5">
        <v>1787193038540</v>
      </c>
      <c r="F178" s="6">
        <f t="shared" si="2"/>
        <v>1.6538647692694923</v>
      </c>
      <c r="G178" s="14">
        <v>14105</v>
      </c>
      <c r="H178" s="4">
        <f>G178*209555165</f>
        <v>2955775602325</v>
      </c>
      <c r="I178" s="4">
        <f>G178*126706348</f>
        <v>1787193038540</v>
      </c>
    </row>
    <row r="179" spans="1:9" x14ac:dyDescent="0.35">
      <c r="A179" s="42"/>
      <c r="B179" s="42"/>
      <c r="C179" s="2">
        <v>2021</v>
      </c>
      <c r="D179" s="5">
        <v>3232351647195</v>
      </c>
      <c r="E179" s="5">
        <v>1872283460700</v>
      </c>
      <c r="F179" s="6">
        <f t="shared" si="2"/>
        <v>1.7264221551081291</v>
      </c>
      <c r="G179" s="14">
        <v>14269</v>
      </c>
      <c r="H179" s="4">
        <f>G179*226529655</f>
        <v>3232351647195</v>
      </c>
      <c r="I179" s="4">
        <f>G179*131220300</f>
        <v>1872382460700</v>
      </c>
    </row>
    <row r="180" spans="1:9" x14ac:dyDescent="0.35">
      <c r="A180" s="42"/>
      <c r="B180" s="42"/>
      <c r="C180" s="2">
        <v>2022</v>
      </c>
      <c r="D180" s="5">
        <v>3092219136424</v>
      </c>
      <c r="E180" s="5">
        <v>1044511405604</v>
      </c>
      <c r="F180" s="6">
        <f t="shared" si="2"/>
        <v>2.9604455440444815</v>
      </c>
      <c r="G180" s="14">
        <v>15731</v>
      </c>
      <c r="H180" s="4">
        <f>G180*196568504</f>
        <v>3092219136424</v>
      </c>
      <c r="I180" s="4">
        <f>G180*66398284</f>
        <v>1044511405604</v>
      </c>
    </row>
    <row r="181" spans="1:9" x14ac:dyDescent="0.35">
      <c r="A181" s="42"/>
      <c r="B181" s="42"/>
      <c r="C181" s="2">
        <v>2023</v>
      </c>
      <c r="D181" s="5">
        <v>2964638765944</v>
      </c>
      <c r="E181" s="5">
        <v>1001085112960</v>
      </c>
      <c r="F181" s="6">
        <f t="shared" si="2"/>
        <v>2.9614252849871887</v>
      </c>
      <c r="G181" s="14">
        <v>15416</v>
      </c>
      <c r="H181" s="4">
        <f>G181*192309209</f>
        <v>2964638765944</v>
      </c>
      <c r="I181" s="4">
        <f>G181*64938060</f>
        <v>1001085132960</v>
      </c>
    </row>
    <row r="182" spans="1:9" x14ac:dyDescent="0.35">
      <c r="A182" s="10">
        <v>37</v>
      </c>
      <c r="B182" s="42" t="s">
        <v>43</v>
      </c>
      <c r="C182" s="2">
        <v>2019</v>
      </c>
      <c r="D182" s="5">
        <v>7968995409780</v>
      </c>
      <c r="E182" s="5">
        <v>1474923790792</v>
      </c>
      <c r="F182" s="6">
        <f t="shared" si="2"/>
        <v>5.4029879099725102</v>
      </c>
      <c r="G182" s="14">
        <v>13901</v>
      </c>
      <c r="H182" s="4">
        <f>G182*573267780</f>
        <v>7968995409780</v>
      </c>
      <c r="I182" s="4">
        <f>G182*106101992</f>
        <v>1474923790792</v>
      </c>
    </row>
    <row r="183" spans="1:9" x14ac:dyDescent="0.35">
      <c r="A183" s="10"/>
      <c r="B183" s="42"/>
      <c r="C183" s="2">
        <v>2020</v>
      </c>
      <c r="D183" s="5">
        <v>8920616159910</v>
      </c>
      <c r="E183" s="5">
        <v>2992720842930</v>
      </c>
      <c r="F183" s="6">
        <f t="shared" si="2"/>
        <v>2.9807712206048396</v>
      </c>
      <c r="G183" s="14">
        <v>14105</v>
      </c>
      <c r="H183" s="4">
        <f>G183*632443542</f>
        <v>8920616159910</v>
      </c>
      <c r="I183" s="4">
        <f>G183*212174466</f>
        <v>2992720842930</v>
      </c>
    </row>
    <row r="184" spans="1:9" x14ac:dyDescent="0.35">
      <c r="A184" s="10"/>
      <c r="B184" s="42"/>
      <c r="C184" s="2">
        <v>2021</v>
      </c>
      <c r="D184" s="5">
        <v>8769853980299</v>
      </c>
      <c r="E184" s="5">
        <v>6406309809082</v>
      </c>
      <c r="F184" s="6">
        <f t="shared" si="2"/>
        <v>1.3689400359417971</v>
      </c>
      <c r="G184" s="14">
        <v>14269</v>
      </c>
      <c r="H184" s="4">
        <f>G184*614608871</f>
        <v>8769853980299</v>
      </c>
      <c r="I184" s="4">
        <f>G184*448966978</f>
        <v>6406309809082</v>
      </c>
    </row>
    <row r="185" spans="1:9" x14ac:dyDescent="0.35">
      <c r="A185" s="10"/>
      <c r="B185" s="42"/>
      <c r="C185" s="2">
        <v>2022</v>
      </c>
      <c r="D185" s="5">
        <v>10687706243182</v>
      </c>
      <c r="E185" s="5">
        <v>8100305405066</v>
      </c>
      <c r="F185" s="6">
        <f t="shared" si="2"/>
        <v>1.3194201587137464</v>
      </c>
      <c r="G185" s="14">
        <v>15731</v>
      </c>
      <c r="H185" s="4">
        <f>G185*679404122</f>
        <v>10687706243182</v>
      </c>
      <c r="I185" s="4">
        <f>G185*514926286</f>
        <v>8100305405066</v>
      </c>
    </row>
    <row r="186" spans="1:9" x14ac:dyDescent="0.35">
      <c r="A186" s="10"/>
      <c r="B186" s="42"/>
      <c r="C186" s="2">
        <v>2023</v>
      </c>
      <c r="D186" s="5">
        <v>12080780835264</v>
      </c>
      <c r="E186" s="5">
        <v>9019978942072</v>
      </c>
      <c r="F186" s="6">
        <f t="shared" si="2"/>
        <v>1.3393358136254025</v>
      </c>
      <c r="G186" s="14">
        <v>15416</v>
      </c>
      <c r="H186" s="4">
        <f>G186*783652104</f>
        <v>12080780835264</v>
      </c>
      <c r="I186" s="4">
        <f>G186*585105017</f>
        <v>9019978942072</v>
      </c>
    </row>
    <row r="187" spans="1:9" x14ac:dyDescent="0.35">
      <c r="A187" s="10">
        <v>38</v>
      </c>
      <c r="B187" s="42" t="s">
        <v>44</v>
      </c>
      <c r="C187" s="2">
        <v>2019</v>
      </c>
      <c r="D187" s="5">
        <v>1958797819669</v>
      </c>
      <c r="E187" s="5">
        <v>874890142309</v>
      </c>
      <c r="F187" s="6">
        <f t="shared" si="2"/>
        <v>2.2389071781050855</v>
      </c>
      <c r="G187" s="14">
        <v>13901</v>
      </c>
      <c r="H187" s="4">
        <f>G187*140910569</f>
        <v>1958797819669</v>
      </c>
      <c r="I187" s="4">
        <f>G187*62937209</f>
        <v>874890142309</v>
      </c>
    </row>
    <row r="188" spans="1:9" x14ac:dyDescent="0.35">
      <c r="A188" s="10"/>
      <c r="B188" s="42"/>
      <c r="C188" s="2">
        <v>2020</v>
      </c>
      <c r="D188" s="5">
        <v>2815793948975</v>
      </c>
      <c r="E188" s="5">
        <v>959282643865</v>
      </c>
      <c r="F188" s="6">
        <f t="shared" si="2"/>
        <v>2.9353120969957498</v>
      </c>
      <c r="G188" s="14">
        <v>14105</v>
      </c>
      <c r="H188" s="4">
        <f>G188*154965895</f>
        <v>2185793948975</v>
      </c>
      <c r="I188" s="4">
        <f>G188*68010113</f>
        <v>959282643865</v>
      </c>
    </row>
    <row r="189" spans="1:9" x14ac:dyDescent="0.35">
      <c r="A189" s="10"/>
      <c r="B189" s="42"/>
      <c r="C189" s="2">
        <v>2021</v>
      </c>
      <c r="D189" s="5">
        <v>2283793948975</v>
      </c>
      <c r="E189" s="5">
        <v>959282643865</v>
      </c>
      <c r="F189" s="6">
        <f t="shared" si="2"/>
        <v>2.3807310218534492</v>
      </c>
      <c r="G189" s="14">
        <v>14269</v>
      </c>
      <c r="H189" s="4">
        <f>G189*160052817</f>
        <v>2283793645773</v>
      </c>
      <c r="I189" s="4">
        <f>G189*63530764</f>
        <v>906520471516</v>
      </c>
    </row>
    <row r="190" spans="1:9" x14ac:dyDescent="0.35">
      <c r="A190" s="10"/>
      <c r="B190" s="42"/>
      <c r="C190" s="2">
        <v>2022</v>
      </c>
      <c r="D190" s="5">
        <v>2361799137758</v>
      </c>
      <c r="E190" s="5">
        <v>1255078658911</v>
      </c>
      <c r="F190" s="6">
        <f t="shared" si="2"/>
        <v>1.8817937194528296</v>
      </c>
      <c r="G190" s="14">
        <v>15731</v>
      </c>
      <c r="H190" s="4">
        <f>G190*150136618</f>
        <v>2361799137758</v>
      </c>
      <c r="I190" s="4">
        <f>G190*79783781</f>
        <v>1255078658911</v>
      </c>
    </row>
    <row r="191" spans="1:9" x14ac:dyDescent="0.35">
      <c r="A191" s="10"/>
      <c r="B191" s="42"/>
      <c r="C191" s="2">
        <v>2023</v>
      </c>
      <c r="D191" s="5">
        <v>2528638998720</v>
      </c>
      <c r="E191" s="5">
        <v>1661744349344</v>
      </c>
      <c r="F191" s="6">
        <f t="shared" ref="F191:F246" si="3">D191/E191</f>
        <v>1.5216775069632225</v>
      </c>
      <c r="G191" s="14">
        <v>15416</v>
      </c>
      <c r="H191" s="4">
        <f>G191*164026920</f>
        <v>2528638998720</v>
      </c>
      <c r="I191" s="4">
        <f>G191*107793484</f>
        <v>1661744349344</v>
      </c>
    </row>
    <row r="192" spans="1:9" x14ac:dyDescent="0.35">
      <c r="A192" s="10">
        <v>39</v>
      </c>
      <c r="B192" s="42" t="s">
        <v>45</v>
      </c>
      <c r="C192" s="2">
        <v>2019</v>
      </c>
      <c r="D192" s="5">
        <v>1534876037493</v>
      </c>
      <c r="E192" s="5">
        <v>563303286401</v>
      </c>
      <c r="F192" s="6">
        <f t="shared" si="3"/>
        <v>2.7247773527107815</v>
      </c>
      <c r="G192" s="14">
        <v>13901</v>
      </c>
      <c r="H192" s="4">
        <f>G192*110414793</f>
        <v>1534876037493</v>
      </c>
      <c r="I192" s="4">
        <f>G192*40522501</f>
        <v>563303286401</v>
      </c>
    </row>
    <row r="193" spans="1:9" x14ac:dyDescent="0.35">
      <c r="A193" s="10"/>
      <c r="B193" s="42"/>
      <c r="C193" s="2">
        <v>2020</v>
      </c>
      <c r="D193" s="5">
        <v>1459304103985</v>
      </c>
      <c r="E193" s="5">
        <v>532944716395</v>
      </c>
      <c r="F193" s="6">
        <f t="shared" si="3"/>
        <v>2.7381903959123122</v>
      </c>
      <c r="G193" s="14">
        <v>14105</v>
      </c>
      <c r="H193" s="4">
        <f>G193*103460057</f>
        <v>1459304103985</v>
      </c>
      <c r="I193" s="4">
        <f>G193*37784099</f>
        <v>532944716395</v>
      </c>
    </row>
    <row r="194" spans="1:9" x14ac:dyDescent="0.35">
      <c r="A194" s="10"/>
      <c r="B194" s="42"/>
      <c r="C194" s="2">
        <v>2021</v>
      </c>
      <c r="D194" s="5">
        <v>1447335919110</v>
      </c>
      <c r="E194" s="5">
        <v>502197469269</v>
      </c>
      <c r="F194" s="6">
        <f t="shared" si="3"/>
        <v>2.8820056007385824</v>
      </c>
      <c r="G194" s="14">
        <v>14269</v>
      </c>
      <c r="H194" s="4">
        <f>G194*101432190</f>
        <v>1447335919110</v>
      </c>
      <c r="I194" s="4">
        <f>G194*35195001</f>
        <v>502197469269</v>
      </c>
    </row>
    <row r="195" spans="1:9" x14ac:dyDescent="0.35">
      <c r="A195" s="10"/>
      <c r="B195" s="42"/>
      <c r="C195" s="2">
        <v>2022</v>
      </c>
      <c r="D195" s="5">
        <v>1645609165727</v>
      </c>
      <c r="E195" s="5">
        <v>458579871119</v>
      </c>
      <c r="F195" s="6">
        <f t="shared" si="3"/>
        <v>3.5884897470782571</v>
      </c>
      <c r="G195" s="14">
        <v>15731</v>
      </c>
      <c r="H195" s="4">
        <f>G195*104609317</f>
        <v>1645609165727</v>
      </c>
      <c r="I195" s="4">
        <f>G195*29151349</f>
        <v>458579871119</v>
      </c>
    </row>
    <row r="196" spans="1:9" x14ac:dyDescent="0.35">
      <c r="A196" s="10"/>
      <c r="B196" s="42"/>
      <c r="C196" s="2">
        <v>2023</v>
      </c>
      <c r="D196" s="5">
        <v>1629502340320</v>
      </c>
      <c r="E196" s="5">
        <v>367215301816</v>
      </c>
      <c r="F196" s="6">
        <f t="shared" si="3"/>
        <v>4.4374576229846001</v>
      </c>
      <c r="G196" s="14">
        <v>15416</v>
      </c>
      <c r="H196" s="4">
        <f>G196*105702020</f>
        <v>1629502340320</v>
      </c>
      <c r="I196" s="4">
        <f>G196*23820401</f>
        <v>367215301816</v>
      </c>
    </row>
    <row r="197" spans="1:9" x14ac:dyDescent="0.35">
      <c r="A197" s="10">
        <v>40</v>
      </c>
      <c r="B197" s="42" t="s">
        <v>46</v>
      </c>
      <c r="C197" s="2">
        <v>2019</v>
      </c>
      <c r="D197" s="5">
        <v>12373000773306</v>
      </c>
      <c r="E197" s="5">
        <v>5052617335401</v>
      </c>
      <c r="F197" s="6">
        <f t="shared" si="3"/>
        <v>2.4488299730547514</v>
      </c>
      <c r="G197" s="14">
        <v>13901</v>
      </c>
      <c r="H197" s="4">
        <f>G197*890079906</f>
        <v>12373000773306</v>
      </c>
      <c r="I197" s="4">
        <f>G197*363471501</f>
        <v>5052617335401</v>
      </c>
    </row>
    <row r="198" spans="1:9" x14ac:dyDescent="0.35">
      <c r="A198" s="10"/>
      <c r="B198" s="42"/>
      <c r="C198" s="2">
        <v>2020</v>
      </c>
      <c r="D198" s="5">
        <v>13514256477540</v>
      </c>
      <c r="E198" s="5">
        <v>5438427231865</v>
      </c>
      <c r="F198" s="6">
        <f t="shared" si="3"/>
        <v>2.4849567533710579</v>
      </c>
      <c r="G198" s="14">
        <v>14105</v>
      </c>
      <c r="H198" s="4">
        <f>G198*958118148</f>
        <v>13514256477540</v>
      </c>
      <c r="I198" s="4">
        <f>G198*385567333</f>
        <v>5438427231965</v>
      </c>
    </row>
    <row r="199" spans="1:9" x14ac:dyDescent="0.35">
      <c r="A199" s="10"/>
      <c r="B199" s="42"/>
      <c r="C199" s="2">
        <v>2021</v>
      </c>
      <c r="D199" s="5">
        <v>7815445417766</v>
      </c>
      <c r="E199" s="5">
        <v>5787188058610</v>
      </c>
      <c r="F199" s="6">
        <f t="shared" si="3"/>
        <v>1.3504737255148329</v>
      </c>
      <c r="G199" s="14">
        <v>14269</v>
      </c>
      <c r="H199" s="4">
        <f>G199*547722014</f>
        <v>7815445417766</v>
      </c>
      <c r="I199" s="4">
        <f>G199*405577690</f>
        <v>5787188058610</v>
      </c>
    </row>
    <row r="200" spans="1:9" x14ac:dyDescent="0.35">
      <c r="A200" s="10"/>
      <c r="B200" s="42"/>
      <c r="C200" s="2">
        <v>2022</v>
      </c>
      <c r="D200" s="5">
        <v>9345335006791</v>
      </c>
      <c r="E200" s="5">
        <v>8435101623853</v>
      </c>
      <c r="F200" s="6">
        <f t="shared" si="3"/>
        <v>1.1079101857367097</v>
      </c>
      <c r="G200" s="14">
        <v>15731</v>
      </c>
      <c r="H200" s="4">
        <f>G200*594071261</f>
        <v>9345335006791</v>
      </c>
      <c r="I200" s="4">
        <f>G200*536208863</f>
        <v>8435101623853</v>
      </c>
    </row>
    <row r="201" spans="1:9" x14ac:dyDescent="0.35">
      <c r="A201" s="10"/>
      <c r="B201" s="42"/>
      <c r="C201" s="2">
        <v>2023</v>
      </c>
      <c r="D201" s="5">
        <v>18246537849320</v>
      </c>
      <c r="E201" s="5">
        <v>8845337676120</v>
      </c>
      <c r="F201" s="6">
        <f t="shared" si="3"/>
        <v>2.0628424281167557</v>
      </c>
      <c r="G201" s="14">
        <v>15416</v>
      </c>
      <c r="H201" s="4">
        <f>G201*1183610395</f>
        <v>18246537849320</v>
      </c>
      <c r="I201" s="4">
        <f>G201*573776445</f>
        <v>8845337676120</v>
      </c>
    </row>
    <row r="202" spans="1:9" x14ac:dyDescent="0.35">
      <c r="A202" s="10">
        <v>41</v>
      </c>
      <c r="B202" s="42" t="s">
        <v>47</v>
      </c>
      <c r="C202" s="2">
        <v>2019</v>
      </c>
      <c r="D202" s="5">
        <v>2314994107000</v>
      </c>
      <c r="E202" s="5">
        <v>679839769000</v>
      </c>
      <c r="F202" s="6">
        <f t="shared" si="3"/>
        <v>3.405205480116595</v>
      </c>
      <c r="G202" s="14"/>
      <c r="I202" s="4"/>
    </row>
    <row r="203" spans="1:9" x14ac:dyDescent="0.35">
      <c r="A203" s="10"/>
      <c r="B203" s="42"/>
      <c r="C203" s="2">
        <v>2020</v>
      </c>
      <c r="D203" s="5">
        <v>2260164528000</v>
      </c>
      <c r="E203" s="5">
        <v>1149951288000</v>
      </c>
      <c r="F203" s="6">
        <f t="shared" si="3"/>
        <v>1.9654437119079082</v>
      </c>
      <c r="G203" s="14"/>
      <c r="I203" s="4"/>
    </row>
    <row r="204" spans="1:9" x14ac:dyDescent="0.35">
      <c r="A204" s="10"/>
      <c r="B204" s="42"/>
      <c r="C204" s="2">
        <v>2021</v>
      </c>
      <c r="D204" s="5">
        <v>2431647038000</v>
      </c>
      <c r="E204" s="5">
        <v>1124804402000</v>
      </c>
      <c r="F204" s="6">
        <f t="shared" si="3"/>
        <v>2.1618399018321055</v>
      </c>
      <c r="G204" s="14"/>
      <c r="I204" s="4"/>
    </row>
    <row r="205" spans="1:9" x14ac:dyDescent="0.35">
      <c r="A205" s="10"/>
      <c r="B205" s="42"/>
      <c r="C205" s="2">
        <v>2022</v>
      </c>
      <c r="D205" s="5">
        <v>2190849128000</v>
      </c>
      <c r="E205" s="5">
        <v>1284956578000</v>
      </c>
      <c r="F205" s="6">
        <f t="shared" si="3"/>
        <v>1.7049985699983707</v>
      </c>
      <c r="G205" s="14"/>
      <c r="I205" s="4"/>
    </row>
    <row r="206" spans="1:9" x14ac:dyDescent="0.35">
      <c r="A206" s="10"/>
      <c r="B206" s="42"/>
      <c r="C206" s="2">
        <v>2023</v>
      </c>
      <c r="D206" s="5">
        <v>2303406754000</v>
      </c>
      <c r="E206" s="5">
        <v>1326954810000</v>
      </c>
      <c r="F206" s="6">
        <f t="shared" si="3"/>
        <v>1.735859229448816</v>
      </c>
      <c r="G206" s="14"/>
      <c r="I206" s="4"/>
    </row>
    <row r="207" spans="1:9" x14ac:dyDescent="0.35">
      <c r="A207" s="10">
        <v>42</v>
      </c>
      <c r="B207" s="42" t="s">
        <v>48</v>
      </c>
      <c r="C207" s="2">
        <v>2019</v>
      </c>
      <c r="D207" s="5">
        <v>12780985948646</v>
      </c>
      <c r="E207" s="5">
        <v>-646969415814</v>
      </c>
      <c r="F207" s="6">
        <f t="shared" si="3"/>
        <v>-19.755162510371989</v>
      </c>
      <c r="G207" s="14">
        <v>13901</v>
      </c>
      <c r="H207" s="4">
        <f>G207*919429246</f>
        <v>12780985948646</v>
      </c>
      <c r="I207" s="4">
        <f>-G207*46541214</f>
        <v>-646969415814</v>
      </c>
    </row>
    <row r="208" spans="1:9" x14ac:dyDescent="0.35">
      <c r="A208" s="10"/>
      <c r="B208" s="42"/>
      <c r="C208" s="2">
        <v>2020</v>
      </c>
      <c r="D208" s="5">
        <v>10666449896830</v>
      </c>
      <c r="E208" s="5">
        <v>-741150455045</v>
      </c>
      <c r="F208" s="6">
        <f t="shared" si="3"/>
        <v>-14.391747079454159</v>
      </c>
      <c r="G208" s="14">
        <v>14105</v>
      </c>
      <c r="H208" s="4">
        <f>G208*756217646</f>
        <v>10666449896830</v>
      </c>
      <c r="I208" s="4">
        <f>-G208*52545229</f>
        <v>-741150455045</v>
      </c>
    </row>
    <row r="209" spans="1:9" x14ac:dyDescent="0.35">
      <c r="A209" s="10"/>
      <c r="B209" s="42"/>
      <c r="C209" s="2">
        <v>2021</v>
      </c>
      <c r="D209" s="5">
        <v>15828488889286</v>
      </c>
      <c r="E209" s="5">
        <v>1946487770212</v>
      </c>
      <c r="F209" s="6">
        <f t="shared" si="3"/>
        <v>8.1318203646160363</v>
      </c>
      <c r="G209" s="14">
        <v>14269</v>
      </c>
      <c r="H209" s="4">
        <f>G209*1109292094</f>
        <v>15828488889286</v>
      </c>
      <c r="I209" s="4">
        <f>G209*136413748</f>
        <v>1946487770212</v>
      </c>
    </row>
    <row r="210" spans="1:9" x14ac:dyDescent="0.35">
      <c r="A210" s="10"/>
      <c r="B210" s="42"/>
      <c r="C210" s="2">
        <v>2022</v>
      </c>
      <c r="D210" s="5">
        <v>20128452344857</v>
      </c>
      <c r="E210" s="5">
        <v>2228995314295</v>
      </c>
      <c r="F210" s="6">
        <f t="shared" si="3"/>
        <v>9.0302802414025471</v>
      </c>
      <c r="G210" s="14">
        <v>15731</v>
      </c>
      <c r="H210" s="4">
        <f>G210*1279540547</f>
        <v>20128452344857</v>
      </c>
      <c r="I210" s="4">
        <f>G210*141694445</f>
        <v>2228995314295</v>
      </c>
    </row>
    <row r="211" spans="1:9" x14ac:dyDescent="0.35">
      <c r="A211" s="10"/>
      <c r="B211" s="42"/>
      <c r="C211" s="2">
        <v>2023</v>
      </c>
      <c r="D211" s="5">
        <v>26019496001864</v>
      </c>
      <c r="E211" s="5">
        <v>2411298835192</v>
      </c>
      <c r="F211" s="6">
        <f t="shared" si="3"/>
        <v>10.790655899683291</v>
      </c>
      <c r="G211" s="14">
        <v>15416</v>
      </c>
      <c r="H211" s="4">
        <f>G211*1687824079</f>
        <v>26019496001864</v>
      </c>
      <c r="I211" s="4">
        <f>G211*156415337</f>
        <v>2411298835192</v>
      </c>
    </row>
    <row r="212" spans="1:9" x14ac:dyDescent="0.35">
      <c r="A212" s="10">
        <v>43</v>
      </c>
      <c r="B212" s="42" t="s">
        <v>49</v>
      </c>
      <c r="C212" s="2">
        <v>2019</v>
      </c>
      <c r="D212" s="5">
        <v>12529530287012</v>
      </c>
      <c r="E212" s="5">
        <v>3900217179079</v>
      </c>
      <c r="F212" s="6">
        <f t="shared" si="3"/>
        <v>3.2125211781080183</v>
      </c>
      <c r="G212" s="14">
        <v>13901</v>
      </c>
      <c r="H212" s="4">
        <f>G212*901340212</f>
        <v>12529530287012</v>
      </c>
      <c r="I212" s="4">
        <f>G212*280570979</f>
        <v>3900217179079</v>
      </c>
    </row>
    <row r="213" spans="1:9" x14ac:dyDescent="0.35">
      <c r="A213" s="10"/>
      <c r="B213" s="42"/>
      <c r="C213" s="2">
        <v>2020</v>
      </c>
      <c r="D213" s="5">
        <v>10024682101070</v>
      </c>
      <c r="E213" s="5">
        <v>3719931664995</v>
      </c>
      <c r="F213" s="6">
        <f t="shared" si="3"/>
        <v>2.6948565199203665</v>
      </c>
      <c r="G213" s="14">
        <v>14105</v>
      </c>
      <c r="H213" s="4">
        <f>G213*710718334</f>
        <v>10024682101070</v>
      </c>
      <c r="I213" s="4">
        <f>G213*263731419</f>
        <v>3719931664995</v>
      </c>
    </row>
    <row r="214" spans="1:9" x14ac:dyDescent="0.35">
      <c r="A214" s="10"/>
      <c r="B214" s="42"/>
      <c r="C214" s="2">
        <v>2021</v>
      </c>
      <c r="D214" s="5">
        <v>19552840921742</v>
      </c>
      <c r="E214" s="5">
        <v>3790648160841</v>
      </c>
      <c r="F214" s="6">
        <f t="shared" si="3"/>
        <v>5.15817878423303</v>
      </c>
      <c r="G214" s="14">
        <v>14269</v>
      </c>
      <c r="H214" s="4">
        <f>G214*1370302118</f>
        <v>19552840921742</v>
      </c>
      <c r="I214" s="4">
        <f>G214*265656189</f>
        <v>3790648160841</v>
      </c>
    </row>
    <row r="215" spans="1:9" x14ac:dyDescent="0.35">
      <c r="A215" s="10"/>
      <c r="B215" s="42"/>
      <c r="C215" s="2">
        <v>2022</v>
      </c>
      <c r="D215" s="5">
        <v>20684049697656</v>
      </c>
      <c r="E215" s="5">
        <v>4040726301861</v>
      </c>
      <c r="F215" s="6">
        <f t="shared" si="3"/>
        <v>5.1188940186643519</v>
      </c>
      <c r="G215" s="14">
        <v>15731</v>
      </c>
      <c r="H215" s="4">
        <f>G215*1314859176</f>
        <v>20684049697656</v>
      </c>
      <c r="I215" s="4">
        <f>G215*256228231</f>
        <v>4030726301861</v>
      </c>
    </row>
    <row r="216" spans="1:9" x14ac:dyDescent="0.35">
      <c r="A216" s="10"/>
      <c r="B216" s="42"/>
      <c r="C216" s="2">
        <v>2023</v>
      </c>
      <c r="D216" s="5">
        <v>24696346718688</v>
      </c>
      <c r="E216" s="5">
        <v>4402477693376</v>
      </c>
      <c r="F216" s="6">
        <f t="shared" si="3"/>
        <v>5.6096472120338738</v>
      </c>
      <c r="G216" s="14">
        <v>15416</v>
      </c>
      <c r="H216" s="4">
        <f>G216*1601994468</f>
        <v>24696346718688</v>
      </c>
      <c r="I216" s="4">
        <f>G216*272604936</f>
        <v>4202477693376</v>
      </c>
    </row>
    <row r="217" spans="1:9" x14ac:dyDescent="0.35">
      <c r="A217" s="10">
        <v>44</v>
      </c>
      <c r="B217" s="42" t="s">
        <v>50</v>
      </c>
      <c r="C217" s="2">
        <v>2019</v>
      </c>
      <c r="D217" s="5">
        <v>984445211973</v>
      </c>
      <c r="E217" s="5">
        <v>801038813777</v>
      </c>
      <c r="F217" s="6">
        <f t="shared" si="3"/>
        <v>1.2289606883481907</v>
      </c>
      <c r="G217" s="14"/>
    </row>
    <row r="218" spans="1:9" x14ac:dyDescent="0.35">
      <c r="A218" s="10"/>
      <c r="B218" s="42"/>
      <c r="C218" s="2">
        <v>2020</v>
      </c>
      <c r="D218" s="5">
        <v>1008746103329</v>
      </c>
      <c r="E218" s="5">
        <v>-155781522771</v>
      </c>
      <c r="F218" s="6">
        <f t="shared" si="3"/>
        <v>-6.4753899267749766</v>
      </c>
      <c r="G218" s="14"/>
    </row>
    <row r="219" spans="1:9" x14ac:dyDescent="0.35">
      <c r="A219" s="10"/>
      <c r="B219" s="42"/>
      <c r="C219" s="2">
        <v>2021</v>
      </c>
      <c r="D219" s="5">
        <v>742134731975</v>
      </c>
      <c r="E219" s="5">
        <v>-98369816665</v>
      </c>
      <c r="F219" s="6">
        <f t="shared" si="3"/>
        <v>-7.5443337919633606</v>
      </c>
      <c r="G219" s="14"/>
    </row>
    <row r="220" spans="1:9" x14ac:dyDescent="0.35">
      <c r="A220" s="10"/>
      <c r="B220" s="42"/>
      <c r="C220" s="2">
        <v>2022</v>
      </c>
      <c r="D220" s="5">
        <v>771247601160</v>
      </c>
      <c r="E220" s="5">
        <v>-156049190847</v>
      </c>
      <c r="F220" s="6">
        <f t="shared" si="3"/>
        <v>-4.942336432338041</v>
      </c>
      <c r="G220" s="14"/>
    </row>
    <row r="221" spans="1:9" x14ac:dyDescent="0.35">
      <c r="A221" s="10"/>
      <c r="B221" s="42"/>
      <c r="C221" s="2">
        <v>2023</v>
      </c>
      <c r="D221" s="5">
        <v>765839828973</v>
      </c>
      <c r="E221" s="5">
        <v>-168766033092</v>
      </c>
      <c r="F221" s="6">
        <f t="shared" si="3"/>
        <v>-4.5378789495840977</v>
      </c>
      <c r="G221" s="14"/>
    </row>
    <row r="222" spans="1:9" x14ac:dyDescent="0.35">
      <c r="A222" s="10">
        <v>45</v>
      </c>
      <c r="B222" s="42" t="s">
        <v>51</v>
      </c>
      <c r="C222" s="2">
        <v>2019</v>
      </c>
      <c r="D222" s="5">
        <v>206959800000000</v>
      </c>
      <c r="E222" s="5">
        <v>265278528000000</v>
      </c>
      <c r="F222" s="6">
        <f t="shared" si="3"/>
        <v>0.78016039051603903</v>
      </c>
      <c r="G222" s="14"/>
    </row>
    <row r="223" spans="1:9" x14ac:dyDescent="0.35">
      <c r="A223" s="10"/>
      <c r="B223" s="42"/>
      <c r="C223" s="2">
        <v>2020</v>
      </c>
      <c r="D223" s="5">
        <v>289265909000000</v>
      </c>
      <c r="E223" s="5">
        <v>236942545000000</v>
      </c>
      <c r="F223" s="6">
        <f t="shared" si="3"/>
        <v>1.2208272220592549</v>
      </c>
      <c r="G223" s="14"/>
    </row>
    <row r="224" spans="1:9" x14ac:dyDescent="0.35">
      <c r="A224" s="10"/>
      <c r="B224" s="42"/>
      <c r="C224" s="2">
        <v>2021</v>
      </c>
      <c r="D224" s="5">
        <v>184958865000000</v>
      </c>
      <c r="E224" s="5">
        <v>232859445000000</v>
      </c>
      <c r="F224" s="6">
        <f t="shared" si="3"/>
        <v>0.79429402144284933</v>
      </c>
      <c r="G224" s="14"/>
    </row>
    <row r="225" spans="1:9" x14ac:dyDescent="0.35">
      <c r="A225" s="10"/>
      <c r="B225" s="42"/>
      <c r="C225" s="2">
        <v>2022</v>
      </c>
      <c r="D225" s="5">
        <v>179775131000000</v>
      </c>
      <c r="E225" s="5">
        <v>259867028000000</v>
      </c>
      <c r="F225" s="6">
        <f t="shared" si="3"/>
        <v>0.69179661761475952</v>
      </c>
      <c r="G225" s="14"/>
    </row>
    <row r="226" spans="1:9" x14ac:dyDescent="0.35">
      <c r="A226" s="10"/>
      <c r="B226" s="42"/>
      <c r="C226" s="2">
        <v>2023</v>
      </c>
      <c r="D226" s="5">
        <v>541020552000000</v>
      </c>
      <c r="E226" s="5">
        <v>481053980000000</v>
      </c>
      <c r="F226" s="6">
        <f t="shared" si="3"/>
        <v>1.1246566383257031</v>
      </c>
      <c r="G226" s="14"/>
    </row>
    <row r="227" spans="1:9" x14ac:dyDescent="0.35">
      <c r="A227" s="10">
        <v>46</v>
      </c>
      <c r="B227" s="42" t="s">
        <v>52</v>
      </c>
      <c r="C227" s="2">
        <v>2019</v>
      </c>
      <c r="D227" s="5">
        <v>644302939895</v>
      </c>
      <c r="E227" s="5">
        <v>572056885111</v>
      </c>
      <c r="F227" s="6">
        <f t="shared" si="3"/>
        <v>1.1262917319314871</v>
      </c>
      <c r="G227" s="14">
        <v>13901</v>
      </c>
      <c r="H227" s="4">
        <f>G227*46349395</f>
        <v>644302939895</v>
      </c>
      <c r="I227" s="4">
        <f>G227*41152211</f>
        <v>572056885111</v>
      </c>
    </row>
    <row r="228" spans="1:9" x14ac:dyDescent="0.35">
      <c r="A228" s="10"/>
      <c r="B228" s="42"/>
      <c r="C228" s="2">
        <v>2020</v>
      </c>
      <c r="D228" s="5">
        <v>580853745290</v>
      </c>
      <c r="E228" s="5">
        <v>567162191050</v>
      </c>
      <c r="F228" s="6">
        <f t="shared" si="3"/>
        <v>1.0241404565679044</v>
      </c>
      <c r="G228" s="14">
        <v>14105</v>
      </c>
      <c r="H228" s="4">
        <f>G228*41180698</f>
        <v>580853745290</v>
      </c>
      <c r="I228" s="4">
        <f>G228*40210010</f>
        <v>567162191050</v>
      </c>
    </row>
    <row r="229" spans="1:9" x14ac:dyDescent="0.35">
      <c r="A229" s="10"/>
      <c r="B229" s="42"/>
      <c r="C229" s="2">
        <v>2021</v>
      </c>
      <c r="D229" s="5">
        <v>497290003444</v>
      </c>
      <c r="E229" s="5">
        <v>510682772692</v>
      </c>
      <c r="F229" s="6">
        <f t="shared" si="3"/>
        <v>0.97377477768164822</v>
      </c>
      <c r="G229" s="14">
        <v>14269</v>
      </c>
      <c r="H229" s="4">
        <f>G229*34851076</f>
        <v>497290003444</v>
      </c>
      <c r="I229" s="4">
        <f>G229*35789668</f>
        <v>510682772692</v>
      </c>
    </row>
    <row r="230" spans="1:9" x14ac:dyDescent="0.35">
      <c r="A230" s="10"/>
      <c r="B230" s="42"/>
      <c r="C230" s="2">
        <v>2022</v>
      </c>
      <c r="D230" s="5">
        <v>507296355545</v>
      </c>
      <c r="E230" s="5">
        <v>486559043450</v>
      </c>
      <c r="F230" s="6">
        <f t="shared" si="3"/>
        <v>1.0426203404790502</v>
      </c>
      <c r="G230" s="14">
        <v>15731</v>
      </c>
      <c r="H230" s="4">
        <f>G230*32248195</f>
        <v>507296355545</v>
      </c>
      <c r="I230" s="4">
        <f>G230*30929950</f>
        <v>486559043450</v>
      </c>
    </row>
    <row r="231" spans="1:9" x14ac:dyDescent="0.35">
      <c r="A231" s="10"/>
      <c r="B231" s="42"/>
      <c r="C231" s="2">
        <v>2023</v>
      </c>
      <c r="D231" s="5">
        <v>466509572824</v>
      </c>
      <c r="E231" s="5">
        <v>399864663224</v>
      </c>
      <c r="F231" s="6">
        <f t="shared" si="3"/>
        <v>1.1666686649994531</v>
      </c>
      <c r="G231" s="14">
        <v>15416</v>
      </c>
      <c r="H231" s="4">
        <f>G231*30261389</f>
        <v>466509572824</v>
      </c>
      <c r="I231" s="4">
        <f>G231*25938289</f>
        <v>399864663224</v>
      </c>
    </row>
    <row r="232" spans="1:9" x14ac:dyDescent="0.35">
      <c r="A232" s="10">
        <v>47</v>
      </c>
      <c r="B232" s="42" t="s">
        <v>53</v>
      </c>
      <c r="C232" s="2">
        <v>2019</v>
      </c>
      <c r="D232" s="5">
        <v>1117121308858</v>
      </c>
      <c r="E232" s="5">
        <v>2367585763858</v>
      </c>
      <c r="F232" s="6">
        <f t="shared" si="3"/>
        <v>0.47183984880769086</v>
      </c>
      <c r="G232" s="14">
        <v>13901</v>
      </c>
      <c r="H232" s="4">
        <f>G232*80362658</f>
        <v>1117121308858</v>
      </c>
      <c r="I232" s="4">
        <f>G232*170317658</f>
        <v>2367585763858</v>
      </c>
    </row>
    <row r="233" spans="1:9" x14ac:dyDescent="0.35">
      <c r="A233" s="10"/>
      <c r="B233" s="42"/>
      <c r="C233" s="2">
        <v>2020</v>
      </c>
      <c r="D233" s="5">
        <v>1029209732915</v>
      </c>
      <c r="E233" s="5">
        <v>2685254114725</v>
      </c>
      <c r="F233" s="6">
        <f t="shared" si="3"/>
        <v>0.38328206156399564</v>
      </c>
      <c r="G233" s="14">
        <v>14105</v>
      </c>
      <c r="H233" s="4">
        <f>G233*72967723</f>
        <v>1029209732915</v>
      </c>
      <c r="I233" s="4">
        <f>G233*190376045</f>
        <v>2685254114725</v>
      </c>
    </row>
    <row r="234" spans="1:9" x14ac:dyDescent="0.35">
      <c r="A234" s="10"/>
      <c r="B234" s="42"/>
      <c r="C234" s="2">
        <v>2021</v>
      </c>
      <c r="D234" s="5">
        <v>2607013264417</v>
      </c>
      <c r="E234" s="5">
        <v>3604530516417</v>
      </c>
      <c r="F234" s="6">
        <f t="shared" si="3"/>
        <v>0.72326014512659509</v>
      </c>
      <c r="G234" s="14">
        <v>14269</v>
      </c>
      <c r="H234" s="4">
        <f>G234*182704693</f>
        <v>2607013264417</v>
      </c>
      <c r="I234" s="4">
        <f>G234*252612693</f>
        <v>3604530516417</v>
      </c>
    </row>
    <row r="235" spans="1:9" x14ac:dyDescent="0.35">
      <c r="A235" s="10"/>
      <c r="B235" s="42"/>
      <c r="C235" s="2">
        <v>2022</v>
      </c>
      <c r="D235" s="5">
        <v>2900063351131</v>
      </c>
      <c r="E235" s="5">
        <v>3468335862794</v>
      </c>
      <c r="F235" s="6">
        <f t="shared" si="3"/>
        <v>0.83615412862432115</v>
      </c>
      <c r="G235" s="14">
        <v>15731</v>
      </c>
      <c r="H235" s="4">
        <f>G235*184353401</f>
        <v>2900063351131</v>
      </c>
      <c r="I235" s="4">
        <f>G235*220477774</f>
        <v>3468335862794</v>
      </c>
    </row>
    <row r="236" spans="1:9" x14ac:dyDescent="0.35">
      <c r="A236" s="10"/>
      <c r="B236" s="42"/>
      <c r="C236" s="2">
        <v>2023</v>
      </c>
      <c r="D236" s="5">
        <v>2558610678008</v>
      </c>
      <c r="E236" s="5">
        <v>3738125019360</v>
      </c>
      <c r="F236" s="6">
        <f t="shared" si="3"/>
        <v>0.68446364547915972</v>
      </c>
      <c r="G236" s="14">
        <v>15416</v>
      </c>
      <c r="H236" s="4">
        <f>G236*165971113</f>
        <v>2558610678008</v>
      </c>
      <c r="I236" s="4">
        <f>G236*242483460</f>
        <v>3738125019360</v>
      </c>
    </row>
    <row r="237" spans="1:9" x14ac:dyDescent="0.35">
      <c r="A237" s="10">
        <v>48</v>
      </c>
      <c r="B237" s="42" t="s">
        <v>54</v>
      </c>
      <c r="C237" s="2">
        <v>2019</v>
      </c>
      <c r="D237" s="5">
        <v>9160202403960</v>
      </c>
      <c r="E237" s="5">
        <v>8605833345863</v>
      </c>
      <c r="F237" s="6">
        <f t="shared" si="3"/>
        <v>1.0644178240290345</v>
      </c>
      <c r="G237" s="14">
        <v>13901</v>
      </c>
      <c r="H237" s="4">
        <f>G237*658959960</f>
        <v>9160202403960</v>
      </c>
      <c r="I237" s="4">
        <f>G237*619080163</f>
        <v>8605833345863</v>
      </c>
    </row>
    <row r="238" spans="1:9" x14ac:dyDescent="0.35">
      <c r="A238" s="10"/>
      <c r="B238" s="42"/>
      <c r="C238" s="2">
        <v>2020</v>
      </c>
      <c r="D238" s="5">
        <v>10694005453040</v>
      </c>
      <c r="E238" s="5">
        <v>12152215982270</v>
      </c>
      <c r="F238" s="6">
        <f t="shared" si="3"/>
        <v>0.88000455790470489</v>
      </c>
      <c r="G238" s="14">
        <v>14105</v>
      </c>
      <c r="H238" s="4">
        <f>G238*758171248</f>
        <v>10694005453040</v>
      </c>
      <c r="I238" s="4">
        <f>G238*861553774</f>
        <v>12152215982270</v>
      </c>
    </row>
    <row r="239" spans="1:9" x14ac:dyDescent="0.35">
      <c r="A239" s="10"/>
      <c r="B239" s="42"/>
      <c r="C239" s="2">
        <v>2021</v>
      </c>
      <c r="D239" s="5">
        <v>8144828202773</v>
      </c>
      <c r="E239" s="5">
        <v>26581811050606</v>
      </c>
      <c r="F239" s="6">
        <f t="shared" si="3"/>
        <v>0.30640606794123298</v>
      </c>
      <c r="G239" s="14">
        <v>14269</v>
      </c>
      <c r="H239" s="4">
        <f>G239*570805817</f>
        <v>8144828202773</v>
      </c>
      <c r="I239" s="4">
        <f>G239*1862906374</f>
        <v>26581811050606</v>
      </c>
    </row>
    <row r="240" spans="1:9" x14ac:dyDescent="0.35">
      <c r="A240" s="10"/>
      <c r="B240" s="42"/>
      <c r="C240" s="2">
        <v>2022</v>
      </c>
      <c r="D240" s="5">
        <v>30678097810458</v>
      </c>
      <c r="E240" s="5">
        <v>31387915594857</v>
      </c>
      <c r="F240" s="6">
        <f t="shared" si="3"/>
        <v>0.97738563485511265</v>
      </c>
      <c r="G240" s="14">
        <v>15731</v>
      </c>
      <c r="H240" s="4">
        <f>G240*1950168318</f>
        <v>30678097810458</v>
      </c>
      <c r="I240" s="4">
        <f>G240*1995290547</f>
        <v>31387915594857</v>
      </c>
    </row>
    <row r="241" spans="1:9" x14ac:dyDescent="0.35">
      <c r="A241" s="10"/>
      <c r="B241" s="42"/>
      <c r="C241" s="2">
        <v>2023</v>
      </c>
      <c r="D241" s="5">
        <v>22592172881424</v>
      </c>
      <c r="E241" s="5">
        <v>30505461402032</v>
      </c>
      <c r="F241" s="6">
        <f t="shared" si="3"/>
        <v>0.74059436714237381</v>
      </c>
      <c r="G241" s="14">
        <v>15416</v>
      </c>
      <c r="H241" s="4">
        <f>G241*1465501614</f>
        <v>22592172881424</v>
      </c>
      <c r="I241" s="4">
        <f>G241*1978818202</f>
        <v>30505461402032</v>
      </c>
    </row>
    <row r="242" spans="1:9" x14ac:dyDescent="0.35">
      <c r="A242" s="10">
        <v>49</v>
      </c>
      <c r="B242" s="42" t="s">
        <v>55</v>
      </c>
      <c r="C242" s="2">
        <v>2019</v>
      </c>
      <c r="D242" s="5">
        <v>823832672874</v>
      </c>
      <c r="E242" s="5">
        <v>253479216303</v>
      </c>
      <c r="F242" s="6">
        <f t="shared" si="3"/>
        <v>3.2500994948998891</v>
      </c>
      <c r="G242" s="14">
        <v>13901</v>
      </c>
      <c r="H242" s="4">
        <f>G242*59264274</f>
        <v>823832672874</v>
      </c>
      <c r="I242" s="4">
        <f>G242*18234603</f>
        <v>253479216303</v>
      </c>
    </row>
    <row r="243" spans="1:9" x14ac:dyDescent="0.35">
      <c r="A243" s="10"/>
      <c r="B243" s="42"/>
      <c r="C243" s="2">
        <v>2020</v>
      </c>
      <c r="D243" s="5">
        <v>423465500640</v>
      </c>
      <c r="E243" s="5">
        <v>101428913950</v>
      </c>
      <c r="F243" s="6">
        <f t="shared" si="3"/>
        <v>4.1749978792906122</v>
      </c>
      <c r="G243" s="14">
        <v>14105</v>
      </c>
      <c r="H243" s="4">
        <f>G243*30022368</f>
        <v>423465500640</v>
      </c>
      <c r="I243" s="4">
        <f>G243*7190990</f>
        <v>101428913950</v>
      </c>
    </row>
    <row r="244" spans="1:9" x14ac:dyDescent="0.35">
      <c r="A244" s="10"/>
      <c r="B244" s="42"/>
      <c r="C244" s="2">
        <v>2021</v>
      </c>
      <c r="D244" s="5">
        <v>364442531340</v>
      </c>
      <c r="E244" s="5">
        <v>115659405698</v>
      </c>
      <c r="F244" s="6">
        <f t="shared" si="3"/>
        <v>3.150997786480084</v>
      </c>
      <c r="G244" s="14">
        <v>14269</v>
      </c>
      <c r="H244" s="4">
        <f>G244*25540860</f>
        <v>364442531340</v>
      </c>
      <c r="I244" s="4">
        <f>G244*8105642</f>
        <v>115659405698</v>
      </c>
    </row>
    <row r="245" spans="1:9" x14ac:dyDescent="0.35">
      <c r="A245" s="10"/>
      <c r="B245" s="42"/>
      <c r="C245" s="2">
        <v>2022</v>
      </c>
      <c r="D245" s="5">
        <v>130490218100</v>
      </c>
      <c r="E245" s="5">
        <v>404504951894</v>
      </c>
      <c r="F245" s="6">
        <f t="shared" si="3"/>
        <v>0.32259238728477863</v>
      </c>
      <c r="G245" s="14">
        <v>15731</v>
      </c>
      <c r="H245" s="4">
        <f>G245*8295100</f>
        <v>130490218100</v>
      </c>
      <c r="I245" s="4">
        <f>G245*25713874</f>
        <v>404504951894</v>
      </c>
    </row>
    <row r="246" spans="1:9" x14ac:dyDescent="0.35">
      <c r="A246" s="10"/>
      <c r="B246" s="42"/>
      <c r="C246" s="2">
        <v>2023</v>
      </c>
      <c r="D246" s="5">
        <v>77427461224</v>
      </c>
      <c r="E246" s="5">
        <v>458838062496</v>
      </c>
      <c r="F246" s="6">
        <f t="shared" si="3"/>
        <v>0.16874681407816944</v>
      </c>
      <c r="G246" s="14">
        <v>15416</v>
      </c>
      <c r="H246" s="4">
        <f>G246*5022539</f>
        <v>77427461224</v>
      </c>
      <c r="I246" s="4">
        <f>G246*29763756</f>
        <v>458838062496</v>
      </c>
    </row>
  </sheetData>
  <mergeCells count="85">
    <mergeCell ref="B242:B246"/>
    <mergeCell ref="B212:B216"/>
    <mergeCell ref="B217:B221"/>
    <mergeCell ref="B222:B226"/>
    <mergeCell ref="B227:B231"/>
    <mergeCell ref="B232:B236"/>
    <mergeCell ref="B237:B241"/>
    <mergeCell ref="B207:B211"/>
    <mergeCell ref="A167:A171"/>
    <mergeCell ref="B167:B171"/>
    <mergeCell ref="A172:A176"/>
    <mergeCell ref="B172:B176"/>
    <mergeCell ref="A177:A181"/>
    <mergeCell ref="B177:B181"/>
    <mergeCell ref="B182:B186"/>
    <mergeCell ref="B187:B191"/>
    <mergeCell ref="B192:B196"/>
    <mergeCell ref="B197:B201"/>
    <mergeCell ref="B202:B206"/>
    <mergeCell ref="A152:A156"/>
    <mergeCell ref="B152:B156"/>
    <mergeCell ref="A157:A161"/>
    <mergeCell ref="B157:B161"/>
    <mergeCell ref="A162:A166"/>
    <mergeCell ref="B162:B166"/>
    <mergeCell ref="A137:A141"/>
    <mergeCell ref="B137:B141"/>
    <mergeCell ref="A142:A146"/>
    <mergeCell ref="B142:B146"/>
    <mergeCell ref="A147:A151"/>
    <mergeCell ref="B147:B151"/>
    <mergeCell ref="A122:A126"/>
    <mergeCell ref="B122:B126"/>
    <mergeCell ref="A127:A131"/>
    <mergeCell ref="B127:B131"/>
    <mergeCell ref="A132:A136"/>
    <mergeCell ref="B132:B136"/>
    <mergeCell ref="A107:A111"/>
    <mergeCell ref="B107:B111"/>
    <mergeCell ref="A112:A116"/>
    <mergeCell ref="B112:B116"/>
    <mergeCell ref="A117:A121"/>
    <mergeCell ref="B117:B121"/>
    <mergeCell ref="A92:A96"/>
    <mergeCell ref="B92:B96"/>
    <mergeCell ref="A97:A101"/>
    <mergeCell ref="B97:B101"/>
    <mergeCell ref="A102:A106"/>
    <mergeCell ref="B102:B106"/>
    <mergeCell ref="A77:A81"/>
    <mergeCell ref="B77:B81"/>
    <mergeCell ref="A82:A86"/>
    <mergeCell ref="B82:B86"/>
    <mergeCell ref="A87:A91"/>
    <mergeCell ref="B87:B91"/>
    <mergeCell ref="A62:A66"/>
    <mergeCell ref="B62:B66"/>
    <mergeCell ref="A67:A71"/>
    <mergeCell ref="B67:B71"/>
    <mergeCell ref="A72:A76"/>
    <mergeCell ref="B72:B76"/>
    <mergeCell ref="A47:A51"/>
    <mergeCell ref="B47:B51"/>
    <mergeCell ref="A52:A56"/>
    <mergeCell ref="B52:B56"/>
    <mergeCell ref="A57:A61"/>
    <mergeCell ref="B57:B61"/>
    <mergeCell ref="A32:A36"/>
    <mergeCell ref="B32:B36"/>
    <mergeCell ref="A37:A41"/>
    <mergeCell ref="B37:B41"/>
    <mergeCell ref="A42:A46"/>
    <mergeCell ref="B42:B46"/>
    <mergeCell ref="A17:A21"/>
    <mergeCell ref="B17:B21"/>
    <mergeCell ref="A22:A26"/>
    <mergeCell ref="B22:B26"/>
    <mergeCell ref="A27:A31"/>
    <mergeCell ref="B27:B31"/>
    <mergeCell ref="A2:A6"/>
    <mergeCell ref="B2:B6"/>
    <mergeCell ref="A7:A11"/>
    <mergeCell ref="B7:B11"/>
    <mergeCell ref="A12:A16"/>
    <mergeCell ref="B12:B1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3C826D-14D2-4A4C-AF7F-2FB82F2C8353}">
  <dimension ref="A1:APR146"/>
  <sheetViews>
    <sheetView tabSelected="1" zoomScale="94" zoomScaleNormal="85" workbookViewId="0">
      <pane xSplit="3" ySplit="4" topLeftCell="CH133" activePane="bottomRight" state="frozen"/>
      <selection pane="topRight" activeCell="D1" sqref="D1"/>
      <selection pane="bottomLeft" activeCell="A5" sqref="A5"/>
      <selection pane="bottomRight" activeCell="CH139" sqref="CH139"/>
    </sheetView>
  </sheetViews>
  <sheetFormatPr defaultRowHeight="14.5" x14ac:dyDescent="0.35"/>
  <cols>
    <col min="1" max="1" width="4.54296875" customWidth="1"/>
    <col min="2" max="2" width="6.1796875" customWidth="1"/>
    <col min="3" max="3" width="54.81640625" customWidth="1"/>
    <col min="4" max="8" width="6.26953125" customWidth="1"/>
    <col min="9" max="28" width="6.1796875" customWidth="1"/>
    <col min="29" max="68" width="6.26953125" customWidth="1"/>
    <col min="69" max="93" width="6.1796875" customWidth="1"/>
    <col min="94" max="188" width="6.08984375" customWidth="1"/>
    <col min="189" max="193" width="6.08984375" style="60" customWidth="1"/>
    <col min="194" max="248" width="6.08984375" customWidth="1"/>
  </cols>
  <sheetData>
    <row r="1" spans="1:1110" x14ac:dyDescent="0.35">
      <c r="A1" s="15" t="s">
        <v>60</v>
      </c>
      <c r="B1" s="15"/>
    </row>
    <row r="2" spans="1:1110" ht="15" thickBot="1" x14ac:dyDescent="0.4"/>
    <row r="3" spans="1:1110" s="35" customFormat="1" ht="16.5" customHeight="1" thickBot="1" x14ac:dyDescent="0.4">
      <c r="A3" s="43" t="s">
        <v>56</v>
      </c>
      <c r="B3" s="43" t="s">
        <v>61</v>
      </c>
      <c r="C3" s="43" t="s">
        <v>62</v>
      </c>
      <c r="D3" s="43" t="s">
        <v>63</v>
      </c>
      <c r="E3" s="43"/>
      <c r="F3" s="43"/>
      <c r="G3" s="43"/>
      <c r="H3" s="43"/>
      <c r="I3" s="43" t="s">
        <v>64</v>
      </c>
      <c r="J3" s="43"/>
      <c r="K3" s="43"/>
      <c r="L3" s="43"/>
      <c r="M3" s="43"/>
      <c r="N3" s="43" t="s">
        <v>65</v>
      </c>
      <c r="O3" s="43"/>
      <c r="P3" s="43"/>
      <c r="Q3" s="43"/>
      <c r="R3" s="43"/>
      <c r="S3" s="43" t="s">
        <v>66</v>
      </c>
      <c r="T3" s="43"/>
      <c r="U3" s="43"/>
      <c r="V3" s="43"/>
      <c r="W3" s="43"/>
      <c r="X3" s="43" t="s">
        <v>67</v>
      </c>
      <c r="Y3" s="43"/>
      <c r="Z3" s="43"/>
      <c r="AA3" s="43"/>
      <c r="AB3" s="43"/>
      <c r="AC3" s="43" t="s">
        <v>68</v>
      </c>
      <c r="AD3" s="43"/>
      <c r="AE3" s="43"/>
      <c r="AF3" s="43"/>
      <c r="AG3" s="43"/>
      <c r="AH3" s="43" t="s">
        <v>69</v>
      </c>
      <c r="AI3" s="43"/>
      <c r="AJ3" s="43"/>
      <c r="AK3" s="43"/>
      <c r="AL3" s="43"/>
      <c r="AM3" s="43" t="s">
        <v>70</v>
      </c>
      <c r="AN3" s="43"/>
      <c r="AO3" s="43"/>
      <c r="AP3" s="43"/>
      <c r="AQ3" s="43"/>
      <c r="AR3" s="43" t="s">
        <v>71</v>
      </c>
      <c r="AS3" s="43"/>
      <c r="AT3" s="43"/>
      <c r="AU3" s="43"/>
      <c r="AV3" s="43"/>
      <c r="AW3" s="43" t="s">
        <v>72</v>
      </c>
      <c r="AX3" s="43"/>
      <c r="AY3" s="43"/>
      <c r="AZ3" s="43"/>
      <c r="BA3" s="43"/>
      <c r="BB3" s="43" t="s">
        <v>73</v>
      </c>
      <c r="BC3" s="43"/>
      <c r="BD3" s="43"/>
      <c r="BE3" s="43"/>
      <c r="BF3" s="43"/>
      <c r="BG3" s="43" t="s">
        <v>74</v>
      </c>
      <c r="BH3" s="43"/>
      <c r="BI3" s="43"/>
      <c r="BJ3" s="43"/>
      <c r="BK3" s="43"/>
      <c r="BL3" s="43" t="s">
        <v>75</v>
      </c>
      <c r="BM3" s="43"/>
      <c r="BN3" s="43"/>
      <c r="BO3" s="43"/>
      <c r="BP3" s="43"/>
      <c r="BQ3" s="43" t="s">
        <v>76</v>
      </c>
      <c r="BR3" s="43"/>
      <c r="BS3" s="43"/>
      <c r="BT3" s="43"/>
      <c r="BU3" s="43"/>
      <c r="BV3" s="43" t="s">
        <v>77</v>
      </c>
      <c r="BW3" s="43"/>
      <c r="BX3" s="43"/>
      <c r="BY3" s="43"/>
      <c r="BZ3" s="43"/>
      <c r="CA3" s="43" t="s">
        <v>78</v>
      </c>
      <c r="CB3" s="43"/>
      <c r="CC3" s="43"/>
      <c r="CD3" s="43"/>
      <c r="CE3" s="43"/>
      <c r="CF3" s="43" t="s">
        <v>79</v>
      </c>
      <c r="CG3" s="43"/>
      <c r="CH3" s="43"/>
      <c r="CI3" s="43"/>
      <c r="CJ3" s="43"/>
      <c r="CK3" s="43" t="s">
        <v>80</v>
      </c>
      <c r="CL3" s="43"/>
      <c r="CM3" s="43"/>
      <c r="CN3" s="43"/>
      <c r="CO3" s="43"/>
      <c r="CP3" s="43" t="s">
        <v>315</v>
      </c>
      <c r="CQ3" s="43"/>
      <c r="CR3" s="43"/>
      <c r="CS3" s="43"/>
      <c r="CT3" s="43"/>
      <c r="CU3" s="43" t="s">
        <v>319</v>
      </c>
      <c r="CV3" s="43"/>
      <c r="CW3" s="43"/>
      <c r="CX3" s="43"/>
      <c r="CY3" s="43"/>
      <c r="CZ3" s="43" t="s">
        <v>320</v>
      </c>
      <c r="DA3" s="43"/>
      <c r="DB3" s="43"/>
      <c r="DC3" s="43"/>
      <c r="DD3" s="43"/>
      <c r="DE3" s="43" t="s">
        <v>321</v>
      </c>
      <c r="DF3" s="43"/>
      <c r="DG3" s="43"/>
      <c r="DH3" s="43"/>
      <c r="DI3" s="43"/>
      <c r="DJ3" s="43" t="s">
        <v>322</v>
      </c>
      <c r="DK3" s="43"/>
      <c r="DL3" s="43"/>
      <c r="DM3" s="43"/>
      <c r="DN3" s="43"/>
      <c r="DO3" s="43" t="s">
        <v>323</v>
      </c>
      <c r="DP3" s="43"/>
      <c r="DQ3" s="43"/>
      <c r="DR3" s="43"/>
      <c r="DS3" s="43"/>
      <c r="DT3" s="43" t="s">
        <v>324</v>
      </c>
      <c r="DU3" s="43"/>
      <c r="DV3" s="43"/>
      <c r="DW3" s="43"/>
      <c r="DX3" s="43"/>
      <c r="DY3" s="43" t="s">
        <v>325</v>
      </c>
      <c r="DZ3" s="43"/>
      <c r="EA3" s="43"/>
      <c r="EB3" s="43"/>
      <c r="EC3" s="43"/>
      <c r="ED3" s="43" t="s">
        <v>326</v>
      </c>
      <c r="EE3" s="43"/>
      <c r="EF3" s="43"/>
      <c r="EG3" s="43"/>
      <c r="EH3" s="43"/>
      <c r="EI3" s="43" t="s">
        <v>327</v>
      </c>
      <c r="EJ3" s="43"/>
      <c r="EK3" s="43"/>
      <c r="EL3" s="43"/>
      <c r="EM3" s="43"/>
      <c r="EN3" s="43" t="s">
        <v>328</v>
      </c>
      <c r="EO3" s="43"/>
      <c r="EP3" s="43"/>
      <c r="EQ3" s="43"/>
      <c r="ER3" s="43"/>
      <c r="ES3" s="43" t="s">
        <v>329</v>
      </c>
      <c r="ET3" s="43"/>
      <c r="EU3" s="43"/>
      <c r="EV3" s="43"/>
      <c r="EW3" s="43"/>
      <c r="EX3" s="43" t="s">
        <v>330</v>
      </c>
      <c r="EY3" s="43"/>
      <c r="EZ3" s="43"/>
      <c r="FA3" s="43"/>
      <c r="FB3" s="43"/>
      <c r="FC3" s="43" t="s">
        <v>331</v>
      </c>
      <c r="FD3" s="43"/>
      <c r="FE3" s="43"/>
      <c r="FF3" s="43"/>
      <c r="FG3" s="43"/>
      <c r="FH3" s="43" t="s">
        <v>332</v>
      </c>
      <c r="FI3" s="43"/>
      <c r="FJ3" s="43"/>
      <c r="FK3" s="43"/>
      <c r="FL3" s="43"/>
      <c r="FM3" s="43" t="s">
        <v>333</v>
      </c>
      <c r="FN3" s="43"/>
      <c r="FO3" s="43"/>
      <c r="FP3" s="43"/>
      <c r="FQ3" s="43"/>
      <c r="FR3" s="43" t="s">
        <v>334</v>
      </c>
      <c r="FS3" s="43"/>
      <c r="FT3" s="43"/>
      <c r="FU3" s="43"/>
      <c r="FV3" s="43"/>
      <c r="FW3" s="43" t="s">
        <v>335</v>
      </c>
      <c r="FX3" s="43"/>
      <c r="FY3" s="43"/>
      <c r="FZ3" s="43"/>
      <c r="GA3" s="43"/>
      <c r="GB3" s="43" t="s">
        <v>336</v>
      </c>
      <c r="GC3" s="43"/>
      <c r="GD3" s="43"/>
      <c r="GE3" s="43"/>
      <c r="GF3" s="43"/>
      <c r="GG3" s="61" t="s">
        <v>337</v>
      </c>
      <c r="GH3" s="61"/>
      <c r="GI3" s="61"/>
      <c r="GJ3" s="61"/>
      <c r="GK3" s="61"/>
      <c r="GL3" s="43" t="s">
        <v>338</v>
      </c>
      <c r="GM3" s="43"/>
      <c r="GN3" s="43"/>
      <c r="GO3" s="43"/>
      <c r="GP3" s="43"/>
      <c r="GQ3" s="43" t="s">
        <v>339</v>
      </c>
      <c r="GR3" s="43"/>
      <c r="GS3" s="43"/>
      <c r="GT3" s="43"/>
      <c r="GU3" s="43"/>
      <c r="GV3" s="43" t="s">
        <v>340</v>
      </c>
      <c r="GW3" s="43"/>
      <c r="GX3" s="43"/>
      <c r="GY3" s="43"/>
      <c r="GZ3" s="43"/>
      <c r="HA3" s="43" t="s">
        <v>341</v>
      </c>
      <c r="HB3" s="43"/>
      <c r="HC3" s="43"/>
      <c r="HD3" s="43"/>
      <c r="HE3" s="43"/>
      <c r="HF3" s="43" t="s">
        <v>342</v>
      </c>
      <c r="HG3" s="43"/>
      <c r="HH3" s="43"/>
      <c r="HI3" s="43"/>
      <c r="HJ3" s="43"/>
      <c r="HK3" s="43" t="s">
        <v>343</v>
      </c>
      <c r="HL3" s="43"/>
      <c r="HM3" s="43"/>
      <c r="HN3" s="43"/>
      <c r="HO3" s="43"/>
      <c r="HP3" s="43" t="s">
        <v>344</v>
      </c>
      <c r="HQ3" s="43"/>
      <c r="HR3" s="43"/>
      <c r="HS3" s="43"/>
      <c r="HT3" s="43"/>
      <c r="HU3" s="43" t="s">
        <v>345</v>
      </c>
      <c r="HV3" s="43"/>
      <c r="HW3" s="43"/>
      <c r="HX3" s="43"/>
      <c r="HY3" s="43"/>
      <c r="HZ3" s="43" t="s">
        <v>346</v>
      </c>
      <c r="IA3" s="43"/>
      <c r="IB3" s="43"/>
      <c r="IC3" s="43"/>
      <c r="ID3" s="43"/>
      <c r="IE3" s="43" t="s">
        <v>347</v>
      </c>
      <c r="IF3" s="43"/>
      <c r="IG3" s="43"/>
      <c r="IH3" s="43"/>
      <c r="II3" s="43"/>
      <c r="IJ3" s="43" t="s">
        <v>348</v>
      </c>
      <c r="IK3" s="43"/>
      <c r="IL3" s="43"/>
      <c r="IM3" s="43"/>
      <c r="IN3" s="43"/>
      <c r="IO3" s="38"/>
      <c r="IP3" s="38"/>
      <c r="IQ3" s="38"/>
      <c r="IR3" s="38"/>
      <c r="IS3" s="24"/>
      <c r="IT3" s="24"/>
      <c r="IU3" s="24"/>
      <c r="IV3" s="24"/>
      <c r="IW3" s="24"/>
      <c r="IX3" s="24"/>
      <c r="IY3" s="24"/>
      <c r="IZ3" s="24"/>
      <c r="JA3" s="24"/>
      <c r="JB3" s="24"/>
      <c r="JC3" s="24"/>
      <c r="JD3" s="24"/>
      <c r="JE3" s="24"/>
      <c r="JF3" s="24"/>
      <c r="JG3" s="24"/>
      <c r="JH3" s="24"/>
      <c r="JI3" s="24"/>
      <c r="JJ3" s="24"/>
      <c r="JK3" s="24"/>
      <c r="JL3" s="24"/>
      <c r="JM3" s="24"/>
      <c r="JN3" s="24"/>
      <c r="JO3" s="24"/>
      <c r="JP3" s="24"/>
      <c r="JQ3" s="24"/>
      <c r="JR3" s="24"/>
      <c r="JS3" s="24"/>
      <c r="JT3" s="24"/>
      <c r="JU3" s="24"/>
      <c r="JV3" s="24"/>
      <c r="JW3" s="24"/>
      <c r="JX3" s="24"/>
      <c r="JY3" s="24"/>
      <c r="JZ3" s="24"/>
      <c r="KA3" s="24"/>
      <c r="KB3" s="24"/>
      <c r="KC3" s="24"/>
      <c r="KD3" s="24"/>
      <c r="KE3" s="24"/>
      <c r="KF3" s="24"/>
      <c r="KG3" s="24"/>
      <c r="KH3" s="24"/>
      <c r="KI3" s="24"/>
      <c r="KJ3" s="24"/>
      <c r="KK3" s="24"/>
      <c r="KL3" s="24"/>
      <c r="KM3" s="24"/>
      <c r="KN3" s="24"/>
      <c r="KO3" s="24"/>
      <c r="KP3" s="24"/>
      <c r="KQ3" s="24"/>
      <c r="KR3" s="24"/>
      <c r="KS3" s="24"/>
      <c r="KT3" s="24"/>
      <c r="KU3" s="24"/>
      <c r="KV3" s="24"/>
      <c r="KW3" s="24"/>
      <c r="KX3" s="24"/>
      <c r="KY3" s="24"/>
      <c r="KZ3" s="24"/>
      <c r="LA3" s="24"/>
      <c r="LB3" s="24"/>
      <c r="LC3" s="24"/>
      <c r="LD3" s="24"/>
      <c r="LE3" s="24"/>
      <c r="LF3" s="24"/>
      <c r="LG3" s="24"/>
      <c r="LH3" s="24"/>
      <c r="LI3" s="24"/>
      <c r="LJ3" s="24"/>
      <c r="LK3" s="24"/>
      <c r="LL3" s="24"/>
      <c r="LM3" s="24"/>
      <c r="LN3" s="24"/>
      <c r="LO3" s="24"/>
      <c r="LP3" s="24"/>
      <c r="LQ3" s="24"/>
      <c r="LR3" s="24"/>
      <c r="LS3" s="24"/>
      <c r="LT3" s="24"/>
      <c r="LU3" s="24"/>
      <c r="LV3" s="24"/>
      <c r="LW3" s="24"/>
      <c r="LX3" s="24"/>
      <c r="LY3" s="24"/>
      <c r="LZ3" s="24"/>
      <c r="MA3" s="24"/>
      <c r="MB3" s="24"/>
      <c r="MC3" s="24"/>
      <c r="MD3" s="24"/>
      <c r="ME3" s="24"/>
      <c r="MF3" s="24"/>
      <c r="MG3" s="24"/>
      <c r="MH3" s="24"/>
      <c r="MI3" s="24"/>
      <c r="MJ3" s="24"/>
      <c r="MK3" s="24"/>
      <c r="ML3" s="24"/>
      <c r="MM3" s="24"/>
      <c r="MN3" s="24"/>
      <c r="MO3" s="24"/>
      <c r="MP3" s="24"/>
      <c r="MQ3" s="24"/>
      <c r="MR3" s="24"/>
      <c r="MS3" s="24"/>
      <c r="MT3" s="24"/>
      <c r="MU3" s="24"/>
      <c r="MV3" s="24"/>
      <c r="MW3" s="24"/>
      <c r="MX3" s="24"/>
      <c r="MY3" s="24"/>
      <c r="MZ3" s="24"/>
      <c r="NA3" s="24"/>
      <c r="NB3" s="24"/>
      <c r="NC3" s="24"/>
      <c r="ND3" s="24"/>
      <c r="NE3" s="24"/>
      <c r="NF3" s="24"/>
      <c r="NG3" s="24"/>
      <c r="NH3" s="24"/>
      <c r="NI3" s="24"/>
      <c r="NJ3" s="24"/>
      <c r="NK3" s="24"/>
      <c r="NL3" s="24"/>
      <c r="NM3" s="24"/>
      <c r="NN3" s="24"/>
      <c r="NO3" s="24"/>
      <c r="NP3" s="24"/>
      <c r="NQ3" s="24"/>
      <c r="NR3" s="24"/>
      <c r="NS3" s="24"/>
      <c r="NT3" s="24"/>
      <c r="NU3" s="24"/>
      <c r="NV3" s="24"/>
      <c r="NW3" s="24"/>
      <c r="NX3" s="24"/>
      <c r="NY3" s="24"/>
      <c r="NZ3" s="24"/>
      <c r="OA3" s="24"/>
      <c r="OB3" s="24"/>
      <c r="OC3" s="24"/>
      <c r="OD3" s="24"/>
      <c r="OE3" s="24"/>
      <c r="OF3" s="24"/>
      <c r="OG3" s="24"/>
      <c r="OH3" s="24"/>
      <c r="OI3" s="24"/>
      <c r="OJ3" s="24"/>
      <c r="OK3" s="24"/>
      <c r="OL3" s="24"/>
      <c r="OM3" s="24"/>
      <c r="ON3" s="24"/>
      <c r="OO3" s="24"/>
      <c r="OP3" s="24"/>
      <c r="OQ3" s="24"/>
      <c r="OR3" s="24"/>
      <c r="OS3" s="24"/>
      <c r="OT3" s="24"/>
      <c r="OU3" s="24"/>
      <c r="OV3" s="24"/>
      <c r="OW3" s="24"/>
      <c r="OX3" s="24"/>
      <c r="OY3" s="24"/>
      <c r="OZ3" s="24"/>
      <c r="PA3" s="24"/>
      <c r="PB3" s="24"/>
      <c r="PC3" s="24"/>
      <c r="PD3" s="24"/>
      <c r="PE3" s="24"/>
      <c r="PF3" s="24"/>
      <c r="PG3" s="24"/>
      <c r="PH3" s="24"/>
      <c r="PI3" s="24"/>
      <c r="PJ3" s="24"/>
      <c r="PK3" s="24"/>
      <c r="PL3" s="24"/>
      <c r="PM3" s="24"/>
      <c r="PN3" s="24"/>
      <c r="PO3" s="24"/>
      <c r="PP3" s="24"/>
      <c r="PQ3" s="24"/>
      <c r="PR3" s="24"/>
      <c r="PS3" s="24"/>
      <c r="PT3" s="24"/>
      <c r="PU3" s="24"/>
      <c r="PV3" s="24"/>
      <c r="PW3" s="24"/>
      <c r="PX3" s="24"/>
      <c r="PY3" s="24"/>
      <c r="PZ3" s="24"/>
      <c r="QA3" s="24"/>
      <c r="QB3" s="24"/>
      <c r="QC3" s="24"/>
      <c r="QD3" s="24"/>
      <c r="QE3" s="24"/>
      <c r="QF3" s="24"/>
      <c r="QG3" s="24"/>
      <c r="QH3" s="24"/>
      <c r="QI3" s="24"/>
      <c r="QJ3" s="24"/>
      <c r="QK3" s="24"/>
      <c r="QL3" s="24"/>
      <c r="QM3" s="24"/>
      <c r="QN3" s="24"/>
      <c r="QO3" s="24"/>
      <c r="QP3" s="24"/>
      <c r="QQ3" s="24"/>
      <c r="QR3" s="24"/>
      <c r="QS3" s="24"/>
      <c r="QT3" s="24"/>
      <c r="QU3" s="24"/>
      <c r="QV3" s="24"/>
      <c r="QW3" s="24"/>
      <c r="QX3" s="24"/>
      <c r="QY3" s="24"/>
      <c r="QZ3" s="24"/>
      <c r="RA3" s="24"/>
      <c r="RB3" s="24"/>
      <c r="RC3" s="24"/>
      <c r="RD3" s="24"/>
      <c r="RE3" s="24"/>
      <c r="RF3" s="24"/>
      <c r="RG3" s="24"/>
      <c r="RH3" s="24"/>
      <c r="RI3" s="24"/>
      <c r="RJ3" s="24"/>
      <c r="RK3" s="24"/>
      <c r="RL3" s="24"/>
      <c r="RM3" s="24"/>
      <c r="RN3" s="24"/>
      <c r="RO3" s="24"/>
      <c r="RP3" s="24"/>
      <c r="RQ3" s="24"/>
      <c r="RR3" s="24"/>
      <c r="RS3" s="24"/>
      <c r="RT3" s="24"/>
      <c r="RU3" s="24"/>
      <c r="RV3" s="24"/>
      <c r="RW3" s="24"/>
      <c r="RX3" s="24"/>
      <c r="RY3" s="24"/>
      <c r="RZ3" s="24"/>
      <c r="SA3" s="24"/>
      <c r="SB3" s="24"/>
      <c r="SC3" s="24"/>
      <c r="SD3" s="24"/>
      <c r="SE3" s="24"/>
      <c r="SF3" s="24"/>
      <c r="SG3" s="24"/>
      <c r="SH3" s="24"/>
      <c r="SI3" s="24"/>
      <c r="SJ3" s="24"/>
      <c r="SK3" s="24"/>
      <c r="SL3" s="24"/>
      <c r="SM3" s="24"/>
      <c r="SN3" s="24"/>
      <c r="SO3" s="24"/>
      <c r="SP3" s="24"/>
      <c r="SQ3" s="24"/>
      <c r="SR3" s="24"/>
      <c r="SS3" s="24"/>
      <c r="ST3" s="24"/>
      <c r="SU3" s="24"/>
      <c r="SV3" s="24"/>
      <c r="SW3" s="24"/>
      <c r="SX3" s="24"/>
      <c r="SY3" s="24"/>
      <c r="SZ3" s="24"/>
      <c r="TA3" s="24"/>
      <c r="TB3" s="24"/>
      <c r="TC3" s="24"/>
      <c r="TD3" s="24"/>
      <c r="TE3" s="24"/>
      <c r="TF3" s="24"/>
      <c r="TG3" s="24"/>
      <c r="TH3" s="24"/>
      <c r="TI3" s="24"/>
      <c r="TJ3" s="24"/>
      <c r="TK3" s="24"/>
      <c r="TL3" s="24"/>
      <c r="TM3" s="24"/>
      <c r="TN3" s="24"/>
      <c r="TO3" s="24"/>
      <c r="TP3" s="24"/>
      <c r="TQ3" s="24"/>
      <c r="TR3" s="24"/>
      <c r="TS3" s="24"/>
      <c r="TT3" s="24"/>
      <c r="TU3" s="24"/>
      <c r="TV3" s="24"/>
      <c r="TW3" s="24"/>
      <c r="TX3" s="24"/>
      <c r="TY3" s="24"/>
      <c r="TZ3" s="24"/>
      <c r="UA3" s="24"/>
      <c r="UB3" s="24"/>
      <c r="UC3" s="24"/>
      <c r="UD3" s="24"/>
      <c r="UE3" s="24"/>
      <c r="UF3" s="24"/>
      <c r="UG3" s="24"/>
      <c r="UH3" s="24"/>
      <c r="UI3" s="24"/>
      <c r="UJ3" s="24"/>
      <c r="UK3" s="24"/>
      <c r="UL3" s="24"/>
      <c r="UM3" s="24"/>
      <c r="UN3" s="24"/>
      <c r="UO3" s="24"/>
      <c r="UP3" s="24"/>
      <c r="UQ3" s="24"/>
      <c r="UR3" s="24"/>
      <c r="US3" s="24"/>
      <c r="UT3" s="24"/>
      <c r="UU3" s="24"/>
      <c r="UV3" s="24"/>
      <c r="UW3" s="24"/>
      <c r="UX3" s="24"/>
      <c r="UY3" s="24"/>
      <c r="UZ3" s="24"/>
      <c r="VA3" s="24"/>
      <c r="VB3" s="24"/>
      <c r="VC3" s="24"/>
      <c r="VD3" s="24"/>
      <c r="VE3" s="24"/>
      <c r="VF3" s="24"/>
      <c r="VG3" s="24"/>
      <c r="VH3" s="24"/>
      <c r="VI3" s="24"/>
      <c r="VJ3" s="24"/>
      <c r="VK3" s="24"/>
      <c r="VL3" s="24"/>
      <c r="VM3" s="24"/>
      <c r="VN3" s="24"/>
      <c r="VO3" s="24"/>
      <c r="VP3" s="24"/>
      <c r="VQ3" s="24"/>
      <c r="VR3" s="24"/>
      <c r="VS3" s="24"/>
      <c r="VT3" s="24"/>
      <c r="VU3" s="24"/>
      <c r="VV3" s="24"/>
      <c r="VW3" s="24"/>
      <c r="VX3" s="24"/>
      <c r="VY3" s="24"/>
      <c r="VZ3" s="24"/>
      <c r="WA3" s="24"/>
      <c r="WB3" s="24"/>
      <c r="WC3" s="24"/>
      <c r="WD3" s="24"/>
      <c r="WE3" s="24"/>
      <c r="WF3" s="24"/>
      <c r="WG3" s="24"/>
      <c r="WH3" s="24"/>
      <c r="WI3" s="24"/>
      <c r="WJ3" s="24"/>
      <c r="WK3" s="24"/>
      <c r="WL3" s="24"/>
      <c r="WM3" s="24"/>
      <c r="WN3" s="24"/>
      <c r="WO3" s="24"/>
      <c r="WP3" s="24"/>
      <c r="WQ3" s="24"/>
      <c r="WR3" s="24"/>
      <c r="WS3" s="24"/>
      <c r="WT3" s="24"/>
      <c r="WU3" s="24"/>
      <c r="WV3" s="24"/>
      <c r="WW3" s="24"/>
      <c r="WX3" s="24"/>
      <c r="WY3" s="24"/>
      <c r="WZ3" s="24"/>
      <c r="XA3" s="24"/>
      <c r="XB3" s="24"/>
      <c r="XC3" s="24"/>
      <c r="XD3" s="24"/>
      <c r="XE3" s="24"/>
      <c r="XF3" s="24"/>
      <c r="XG3" s="24"/>
      <c r="XH3" s="24"/>
      <c r="XI3" s="24"/>
      <c r="XJ3" s="24"/>
      <c r="XK3" s="24"/>
      <c r="XL3" s="24"/>
      <c r="XM3" s="24"/>
      <c r="XN3" s="24"/>
      <c r="XO3" s="24"/>
      <c r="XP3" s="24"/>
      <c r="XQ3" s="24"/>
      <c r="XR3" s="24"/>
      <c r="XS3" s="24"/>
      <c r="XT3" s="24"/>
      <c r="XU3" s="24"/>
      <c r="XV3" s="24"/>
      <c r="XW3" s="24"/>
      <c r="XX3" s="24"/>
      <c r="XY3" s="24"/>
      <c r="XZ3" s="24"/>
      <c r="YA3" s="24"/>
      <c r="YB3" s="24"/>
      <c r="YC3" s="24"/>
      <c r="YD3" s="24"/>
      <c r="YE3" s="24"/>
      <c r="YF3" s="24"/>
      <c r="YG3" s="24"/>
      <c r="YH3" s="24"/>
      <c r="YI3" s="24"/>
      <c r="YJ3" s="24"/>
      <c r="YK3" s="24"/>
      <c r="YL3" s="24"/>
      <c r="YM3" s="24"/>
      <c r="YN3" s="24"/>
      <c r="YO3" s="24"/>
      <c r="YP3" s="24"/>
      <c r="YQ3" s="24"/>
      <c r="YR3" s="24"/>
      <c r="YS3" s="24"/>
      <c r="YT3" s="24"/>
      <c r="YU3" s="24"/>
      <c r="YV3" s="24"/>
      <c r="YW3" s="24"/>
      <c r="YX3" s="24"/>
      <c r="YY3" s="24"/>
      <c r="YZ3" s="24"/>
      <c r="ZA3" s="24"/>
      <c r="ZB3" s="24"/>
      <c r="ZC3" s="24"/>
      <c r="ZD3" s="24"/>
      <c r="ZE3" s="24"/>
      <c r="ZF3" s="24"/>
      <c r="ZG3" s="24"/>
      <c r="ZH3" s="24"/>
      <c r="ZI3" s="24"/>
      <c r="ZJ3" s="24"/>
      <c r="ZK3" s="24"/>
      <c r="ZL3" s="24"/>
      <c r="ZM3" s="24"/>
      <c r="ZN3" s="24"/>
      <c r="ZO3" s="24"/>
      <c r="ZP3" s="24"/>
      <c r="ZQ3" s="24"/>
      <c r="ZR3" s="24"/>
      <c r="ZS3" s="24"/>
      <c r="ZT3" s="24"/>
      <c r="ZU3" s="24"/>
      <c r="ZV3" s="24"/>
      <c r="ZW3" s="24"/>
      <c r="ZX3" s="24"/>
      <c r="ZY3" s="24"/>
      <c r="ZZ3" s="24"/>
      <c r="AAA3" s="24"/>
      <c r="AAB3" s="24"/>
      <c r="AAC3" s="24"/>
      <c r="AAD3" s="24"/>
      <c r="AAE3" s="24"/>
      <c r="AAF3" s="24"/>
      <c r="AAG3" s="24"/>
      <c r="AAH3" s="24"/>
      <c r="AAI3" s="24"/>
      <c r="AAJ3" s="24"/>
      <c r="AAK3" s="24"/>
      <c r="AAL3" s="24"/>
      <c r="AAM3" s="24"/>
      <c r="AAN3" s="24"/>
      <c r="AAO3" s="24"/>
      <c r="AAP3" s="24"/>
      <c r="AAQ3" s="24"/>
      <c r="AAR3" s="24"/>
      <c r="AAS3" s="24"/>
      <c r="AAT3" s="24"/>
      <c r="AAU3" s="24"/>
      <c r="AAV3" s="24"/>
      <c r="AAW3" s="24"/>
      <c r="AAX3" s="24"/>
      <c r="AAY3" s="24"/>
      <c r="AAZ3" s="24"/>
      <c r="ABA3" s="24"/>
      <c r="ABB3" s="24"/>
      <c r="ABC3" s="24"/>
      <c r="ABD3" s="24"/>
      <c r="ABE3" s="24"/>
      <c r="ABF3" s="24"/>
      <c r="ABG3" s="24"/>
      <c r="ABH3" s="24"/>
      <c r="ABI3" s="24"/>
      <c r="ABJ3" s="24"/>
      <c r="ABK3" s="24"/>
      <c r="ABL3" s="24"/>
      <c r="ABM3" s="24"/>
      <c r="ABN3" s="24"/>
      <c r="ABO3" s="24"/>
      <c r="ABP3" s="24"/>
      <c r="ABQ3" s="24"/>
      <c r="ABR3" s="24"/>
      <c r="ABS3" s="24"/>
      <c r="ABT3" s="24"/>
      <c r="ABU3" s="24"/>
      <c r="ABV3" s="24"/>
      <c r="ABW3" s="24"/>
      <c r="ABX3" s="24"/>
      <c r="ABY3" s="24"/>
      <c r="ABZ3" s="24"/>
      <c r="ACA3" s="24"/>
      <c r="ACB3" s="24"/>
      <c r="ACC3" s="24"/>
      <c r="ACD3" s="24"/>
      <c r="ACE3" s="24"/>
      <c r="ACF3" s="24"/>
      <c r="ACG3" s="24"/>
      <c r="ACH3" s="24"/>
      <c r="ACI3" s="24"/>
      <c r="ACJ3" s="24"/>
      <c r="ACK3" s="24"/>
      <c r="ACL3" s="24"/>
      <c r="ACM3" s="24"/>
      <c r="ACN3" s="24"/>
      <c r="ACO3" s="24"/>
      <c r="ACP3" s="24"/>
      <c r="ACQ3" s="24"/>
      <c r="ACR3" s="24"/>
      <c r="ACS3" s="24"/>
      <c r="ACT3" s="24"/>
      <c r="ACU3" s="24"/>
      <c r="ACV3" s="24"/>
      <c r="ACW3" s="24"/>
      <c r="ACX3" s="24"/>
      <c r="ACY3" s="24"/>
      <c r="ACZ3" s="24"/>
      <c r="ADA3" s="24"/>
      <c r="ADB3" s="24"/>
      <c r="ADC3" s="24"/>
      <c r="ADD3" s="24"/>
      <c r="ADE3" s="24"/>
      <c r="ADF3" s="24"/>
      <c r="ADG3" s="24"/>
      <c r="ADH3" s="24"/>
      <c r="ADI3" s="24"/>
      <c r="ADJ3" s="24"/>
      <c r="ADK3" s="24"/>
      <c r="ADL3" s="24"/>
      <c r="ADM3" s="24"/>
      <c r="ADN3" s="24"/>
      <c r="ADO3" s="24"/>
      <c r="ADP3" s="24"/>
      <c r="ADQ3" s="24"/>
      <c r="ADR3" s="24"/>
      <c r="ADS3" s="24"/>
      <c r="ADT3" s="24"/>
      <c r="ADU3" s="24"/>
      <c r="ADV3" s="24"/>
      <c r="ADW3" s="24"/>
      <c r="ADX3" s="24"/>
      <c r="ADY3" s="24"/>
      <c r="ADZ3" s="24"/>
      <c r="AEA3" s="24"/>
      <c r="AEB3" s="24"/>
      <c r="AEC3" s="24"/>
      <c r="AED3" s="24"/>
      <c r="AEE3" s="24"/>
      <c r="AEF3" s="24"/>
      <c r="AEG3" s="24"/>
      <c r="AEH3" s="24"/>
      <c r="AEI3" s="24"/>
      <c r="AEJ3" s="24"/>
      <c r="AEK3" s="24"/>
      <c r="AEL3" s="24"/>
      <c r="AEM3" s="24"/>
      <c r="AEN3" s="24"/>
      <c r="AEO3" s="24"/>
      <c r="AEP3" s="24"/>
      <c r="AEQ3" s="24"/>
      <c r="AER3" s="24"/>
      <c r="AES3" s="24"/>
      <c r="AET3" s="24"/>
      <c r="AEU3" s="24"/>
      <c r="AEV3" s="24"/>
      <c r="AEW3" s="24"/>
      <c r="AEX3" s="24"/>
      <c r="AEY3" s="24"/>
      <c r="AEZ3" s="24"/>
      <c r="AFA3" s="24"/>
      <c r="AFB3" s="24"/>
      <c r="AFC3" s="24"/>
      <c r="AFD3" s="24"/>
      <c r="AFE3" s="24"/>
      <c r="AFF3" s="24"/>
      <c r="AFG3" s="24"/>
      <c r="AFH3" s="24"/>
      <c r="AFI3" s="24"/>
      <c r="AFJ3" s="24"/>
      <c r="AFK3" s="24"/>
      <c r="AFL3" s="24"/>
      <c r="AFM3" s="24"/>
      <c r="AFN3" s="24"/>
      <c r="AFO3" s="24"/>
      <c r="AFP3" s="24"/>
      <c r="AFQ3" s="24"/>
      <c r="AFR3" s="24"/>
      <c r="AFS3" s="24"/>
      <c r="AFT3" s="24"/>
      <c r="AFU3" s="24"/>
      <c r="AFV3" s="24"/>
      <c r="AFW3" s="24"/>
      <c r="AFX3" s="24"/>
      <c r="AFY3" s="24"/>
      <c r="AFZ3" s="24"/>
      <c r="AGA3" s="24"/>
      <c r="AGB3" s="24"/>
      <c r="AGC3" s="24"/>
      <c r="AGD3" s="24"/>
      <c r="AGE3" s="24"/>
      <c r="AGF3" s="24"/>
      <c r="AGG3" s="24"/>
      <c r="AGH3" s="24"/>
      <c r="AGI3" s="24"/>
      <c r="AGJ3" s="24"/>
      <c r="AGK3" s="24"/>
      <c r="AGL3" s="24"/>
      <c r="AGM3" s="24"/>
      <c r="AGN3" s="24"/>
      <c r="AGO3" s="24"/>
      <c r="AGP3" s="24"/>
      <c r="AGQ3" s="24"/>
      <c r="AGR3" s="24"/>
      <c r="AGS3" s="24"/>
      <c r="AGT3" s="24"/>
      <c r="AGU3" s="24"/>
      <c r="AGV3" s="24"/>
      <c r="AGW3" s="24"/>
      <c r="AGX3" s="24"/>
      <c r="AGY3" s="24"/>
      <c r="AGZ3" s="24"/>
      <c r="AHA3" s="24"/>
      <c r="AHB3" s="24"/>
      <c r="AHC3" s="24"/>
      <c r="AHD3" s="24"/>
      <c r="AHE3" s="24"/>
      <c r="AHF3" s="24"/>
      <c r="AHG3" s="24"/>
      <c r="AHH3" s="24"/>
      <c r="AHI3" s="24"/>
      <c r="AHJ3" s="24"/>
      <c r="AHK3" s="24"/>
      <c r="AHL3" s="24"/>
      <c r="AHM3" s="24"/>
      <c r="AHN3" s="24"/>
      <c r="AHO3" s="24"/>
      <c r="AHP3" s="24"/>
      <c r="AHQ3" s="24"/>
      <c r="AHR3" s="24"/>
      <c r="AHS3" s="24"/>
      <c r="AHT3" s="24"/>
      <c r="AHU3" s="24"/>
      <c r="AHV3" s="24"/>
      <c r="AHW3" s="24"/>
      <c r="AHX3" s="24"/>
      <c r="AHY3" s="24"/>
      <c r="AHZ3" s="24"/>
      <c r="AIA3" s="24"/>
      <c r="AIB3" s="24"/>
      <c r="AIC3" s="24"/>
      <c r="AID3" s="24"/>
      <c r="AIE3" s="24"/>
      <c r="AIF3" s="24"/>
      <c r="AIG3" s="24"/>
      <c r="AIH3" s="24"/>
      <c r="AII3" s="24"/>
      <c r="AIJ3" s="24"/>
      <c r="AIK3" s="24"/>
      <c r="AIL3" s="24"/>
      <c r="AIM3" s="24"/>
      <c r="AIN3" s="24"/>
      <c r="AIO3" s="24"/>
      <c r="AIP3" s="24"/>
      <c r="AIQ3" s="24"/>
      <c r="AIR3" s="24"/>
      <c r="AIS3" s="24"/>
      <c r="AIT3" s="24"/>
      <c r="AIU3" s="24"/>
      <c r="AIV3" s="24"/>
      <c r="AIW3" s="24"/>
      <c r="AIX3" s="24"/>
      <c r="AIY3" s="24"/>
      <c r="AIZ3" s="24"/>
      <c r="AJA3" s="24"/>
      <c r="AJB3" s="24"/>
      <c r="AJC3" s="24"/>
      <c r="AJD3" s="24"/>
      <c r="AJE3" s="24"/>
      <c r="AJF3" s="24"/>
      <c r="AJG3" s="24"/>
      <c r="AJH3" s="24"/>
      <c r="AJI3" s="24"/>
      <c r="AJJ3" s="24"/>
      <c r="AJK3" s="24"/>
      <c r="AJL3" s="24"/>
      <c r="AJM3" s="24"/>
      <c r="AJN3" s="24"/>
      <c r="AJO3" s="24"/>
      <c r="AJP3" s="24"/>
      <c r="AJQ3" s="24"/>
      <c r="AJR3" s="24"/>
      <c r="AJS3" s="24"/>
      <c r="AJT3" s="24"/>
      <c r="AJU3" s="24"/>
      <c r="AJV3" s="24"/>
      <c r="AJW3" s="24"/>
      <c r="AJX3" s="24"/>
      <c r="AJY3" s="24"/>
      <c r="AJZ3" s="24"/>
      <c r="AKA3" s="24"/>
      <c r="AKB3" s="24"/>
      <c r="AKC3" s="24"/>
      <c r="AKD3" s="24"/>
      <c r="AKE3" s="24"/>
      <c r="AKF3" s="24"/>
      <c r="AKG3" s="24"/>
      <c r="AKH3" s="24"/>
      <c r="AKI3" s="24"/>
      <c r="AKJ3" s="24"/>
      <c r="AKK3" s="24"/>
      <c r="AKL3" s="24"/>
      <c r="AKM3" s="24"/>
      <c r="AKN3" s="24"/>
      <c r="AKO3" s="24"/>
      <c r="AKP3" s="24"/>
      <c r="AKQ3" s="24"/>
      <c r="AKR3" s="24"/>
      <c r="AKS3" s="24"/>
      <c r="AKT3" s="24"/>
      <c r="AKU3" s="24"/>
      <c r="AKV3" s="24"/>
      <c r="AKW3" s="24"/>
      <c r="AKX3" s="24"/>
      <c r="AKY3" s="24"/>
      <c r="AKZ3" s="24"/>
      <c r="ALA3" s="24"/>
      <c r="ALB3" s="24"/>
      <c r="ALC3" s="24"/>
      <c r="ALD3" s="24"/>
      <c r="ALE3" s="24"/>
      <c r="ALF3" s="24"/>
      <c r="ALG3" s="24"/>
      <c r="ALH3" s="24"/>
      <c r="ALI3" s="24"/>
      <c r="ALJ3" s="24"/>
      <c r="ALK3" s="24"/>
      <c r="ALL3" s="24"/>
      <c r="ALM3" s="24"/>
      <c r="ALN3" s="24"/>
      <c r="ALO3" s="24"/>
      <c r="ALP3" s="24"/>
      <c r="ALQ3" s="24"/>
      <c r="ALR3" s="24"/>
      <c r="ALS3" s="24"/>
      <c r="ALT3" s="24"/>
      <c r="ALU3" s="24"/>
      <c r="ALV3" s="24"/>
      <c r="ALW3" s="24"/>
      <c r="ALX3" s="24"/>
      <c r="ALY3" s="24"/>
      <c r="ALZ3" s="24"/>
      <c r="AMA3" s="24"/>
      <c r="AMB3" s="24"/>
      <c r="AMC3" s="24"/>
      <c r="AMD3" s="24"/>
      <c r="AME3" s="24"/>
      <c r="AMF3" s="24"/>
      <c r="AMG3" s="24"/>
      <c r="AMH3" s="24"/>
      <c r="AMI3" s="24"/>
      <c r="AMJ3" s="24"/>
      <c r="AMK3" s="24"/>
      <c r="AML3" s="24"/>
      <c r="AMM3" s="24"/>
      <c r="AMN3" s="24"/>
      <c r="AMO3" s="24"/>
      <c r="AMP3" s="24"/>
      <c r="AMQ3" s="24"/>
      <c r="AMR3" s="24"/>
      <c r="AMS3" s="24"/>
      <c r="AMT3" s="24"/>
      <c r="AMU3" s="24"/>
      <c r="AMV3" s="24"/>
      <c r="AMW3" s="24"/>
      <c r="AMX3" s="24"/>
      <c r="AMY3" s="24"/>
      <c r="AMZ3" s="24"/>
      <c r="ANA3" s="24"/>
      <c r="ANB3" s="24"/>
      <c r="ANC3" s="24"/>
      <c r="AND3" s="24"/>
      <c r="ANE3" s="24"/>
      <c r="ANF3" s="24"/>
      <c r="ANG3" s="24"/>
      <c r="ANH3" s="24"/>
      <c r="ANI3" s="24"/>
      <c r="ANJ3" s="24"/>
      <c r="ANK3" s="24"/>
      <c r="ANL3" s="24"/>
      <c r="ANM3" s="24"/>
      <c r="ANN3" s="24"/>
      <c r="ANO3" s="24"/>
      <c r="ANP3" s="24"/>
      <c r="ANQ3" s="24"/>
      <c r="ANR3" s="24"/>
      <c r="ANS3" s="24"/>
      <c r="ANT3" s="24"/>
      <c r="ANU3" s="24"/>
      <c r="ANV3" s="24"/>
      <c r="ANW3" s="24"/>
      <c r="ANX3" s="24"/>
      <c r="ANY3" s="24"/>
      <c r="ANZ3" s="24"/>
      <c r="AOA3" s="24"/>
      <c r="AOB3" s="24"/>
      <c r="AOC3" s="24"/>
      <c r="AOD3" s="24"/>
      <c r="AOE3" s="24"/>
      <c r="AOF3" s="24"/>
      <c r="AOG3" s="24"/>
      <c r="AOH3" s="24"/>
      <c r="AOI3" s="24"/>
      <c r="AOJ3" s="24"/>
      <c r="AOK3" s="24"/>
      <c r="AOL3" s="24"/>
      <c r="AOM3" s="24"/>
      <c r="AON3" s="24"/>
      <c r="AOO3" s="24"/>
      <c r="AOP3" s="24"/>
      <c r="AOQ3" s="24"/>
      <c r="AOR3" s="24"/>
      <c r="AOS3" s="24"/>
      <c r="AOT3" s="24"/>
      <c r="AOU3" s="24"/>
      <c r="AOV3" s="24"/>
      <c r="AOW3" s="24"/>
      <c r="AOX3" s="24"/>
      <c r="AOY3" s="24"/>
      <c r="AOZ3" s="24"/>
      <c r="APA3" s="24"/>
      <c r="APB3" s="24"/>
      <c r="APC3" s="24"/>
      <c r="APD3" s="24"/>
      <c r="APE3" s="24"/>
      <c r="APF3" s="24"/>
      <c r="APG3" s="24"/>
      <c r="APH3" s="24"/>
      <c r="API3" s="24"/>
      <c r="APJ3" s="24"/>
      <c r="APK3" s="24"/>
      <c r="APL3" s="24"/>
      <c r="APM3" s="24"/>
      <c r="APN3" s="24"/>
      <c r="APO3" s="24"/>
      <c r="APP3" s="24"/>
      <c r="APQ3" s="24"/>
      <c r="APR3" s="24"/>
    </row>
    <row r="4" spans="1:1110" s="36" customFormat="1" ht="16.5" customHeight="1" thickBot="1" x14ac:dyDescent="0.4">
      <c r="A4" s="43"/>
      <c r="B4" s="43"/>
      <c r="C4" s="43"/>
      <c r="D4" s="36">
        <v>2019</v>
      </c>
      <c r="E4" s="36">
        <v>2020</v>
      </c>
      <c r="F4" s="36">
        <v>2021</v>
      </c>
      <c r="G4" s="36">
        <v>2022</v>
      </c>
      <c r="H4" s="36">
        <v>2023</v>
      </c>
      <c r="I4" s="36">
        <v>2019</v>
      </c>
      <c r="J4" s="36">
        <v>2020</v>
      </c>
      <c r="K4" s="36">
        <v>2021</v>
      </c>
      <c r="L4" s="36">
        <v>2022</v>
      </c>
      <c r="M4" s="36">
        <v>2023</v>
      </c>
      <c r="N4" s="36">
        <v>2019</v>
      </c>
      <c r="O4" s="36">
        <v>2020</v>
      </c>
      <c r="P4" s="36">
        <v>2021</v>
      </c>
      <c r="Q4" s="36">
        <v>2022</v>
      </c>
      <c r="R4" s="36">
        <v>2023</v>
      </c>
      <c r="S4" s="36">
        <v>2019</v>
      </c>
      <c r="T4" s="36">
        <v>2020</v>
      </c>
      <c r="U4" s="36">
        <v>2021</v>
      </c>
      <c r="V4" s="36">
        <v>2022</v>
      </c>
      <c r="W4" s="36">
        <v>2023</v>
      </c>
      <c r="X4" s="36">
        <v>2019</v>
      </c>
      <c r="Y4" s="36">
        <v>2020</v>
      </c>
      <c r="Z4" s="36">
        <v>2021</v>
      </c>
      <c r="AA4" s="36">
        <v>2022</v>
      </c>
      <c r="AB4" s="36">
        <v>2023</v>
      </c>
      <c r="AC4" s="36">
        <v>2019</v>
      </c>
      <c r="AD4" s="36">
        <v>2020</v>
      </c>
      <c r="AE4" s="36">
        <v>2021</v>
      </c>
      <c r="AF4" s="36">
        <v>2022</v>
      </c>
      <c r="AG4" s="36">
        <v>2023</v>
      </c>
      <c r="AH4" s="36">
        <v>2019</v>
      </c>
      <c r="AI4" s="36">
        <v>2020</v>
      </c>
      <c r="AJ4" s="36">
        <v>2021</v>
      </c>
      <c r="AK4" s="36">
        <v>2022</v>
      </c>
      <c r="AL4" s="36">
        <v>2023</v>
      </c>
      <c r="AM4" s="36">
        <v>2019</v>
      </c>
      <c r="AN4" s="36">
        <v>2020</v>
      </c>
      <c r="AO4" s="36">
        <v>2021</v>
      </c>
      <c r="AP4" s="36">
        <v>2022</v>
      </c>
      <c r="AQ4" s="36">
        <v>2023</v>
      </c>
      <c r="AR4" s="36">
        <v>2019</v>
      </c>
      <c r="AS4" s="36">
        <v>2020</v>
      </c>
      <c r="AT4" s="36">
        <v>2021</v>
      </c>
      <c r="AU4" s="36">
        <v>2022</v>
      </c>
      <c r="AV4" s="36">
        <v>2023</v>
      </c>
      <c r="AW4" s="36">
        <v>2019</v>
      </c>
      <c r="AX4" s="36">
        <v>2020</v>
      </c>
      <c r="AY4" s="36">
        <v>2021</v>
      </c>
      <c r="AZ4" s="36">
        <v>2022</v>
      </c>
      <c r="BA4" s="36">
        <v>2023</v>
      </c>
      <c r="BB4" s="36">
        <v>2019</v>
      </c>
      <c r="BC4" s="36">
        <v>2020</v>
      </c>
      <c r="BD4" s="36">
        <v>2021</v>
      </c>
      <c r="BE4" s="36">
        <v>2022</v>
      </c>
      <c r="BF4" s="36">
        <v>2023</v>
      </c>
      <c r="BG4" s="36">
        <v>2019</v>
      </c>
      <c r="BH4" s="36">
        <v>2020</v>
      </c>
      <c r="BI4" s="36">
        <v>2021</v>
      </c>
      <c r="BJ4" s="36">
        <v>2022</v>
      </c>
      <c r="BK4" s="36">
        <v>2023</v>
      </c>
      <c r="BL4" s="36">
        <v>2019</v>
      </c>
      <c r="BM4" s="36">
        <v>2020</v>
      </c>
      <c r="BN4" s="36">
        <v>2021</v>
      </c>
      <c r="BO4" s="36">
        <v>2022</v>
      </c>
      <c r="BP4" s="36">
        <v>2023</v>
      </c>
      <c r="BQ4" s="36">
        <v>2019</v>
      </c>
      <c r="BR4" s="36">
        <v>2020</v>
      </c>
      <c r="BS4" s="36">
        <v>2021</v>
      </c>
      <c r="BT4" s="36">
        <v>2022</v>
      </c>
      <c r="BU4" s="36">
        <v>2023</v>
      </c>
      <c r="BV4" s="36">
        <v>2019</v>
      </c>
      <c r="BW4" s="36">
        <v>2020</v>
      </c>
      <c r="BX4" s="36">
        <v>2021</v>
      </c>
      <c r="BY4" s="36">
        <v>2022</v>
      </c>
      <c r="BZ4" s="36">
        <v>2023</v>
      </c>
      <c r="CA4" s="36">
        <v>2019</v>
      </c>
      <c r="CB4" s="36">
        <v>2020</v>
      </c>
      <c r="CC4" s="36">
        <v>2021</v>
      </c>
      <c r="CD4" s="36">
        <v>2022</v>
      </c>
      <c r="CE4" s="36">
        <v>2023</v>
      </c>
      <c r="CF4" s="36">
        <v>2019</v>
      </c>
      <c r="CG4" s="36">
        <v>2020</v>
      </c>
      <c r="CH4" s="36">
        <v>2021</v>
      </c>
      <c r="CI4" s="36">
        <v>2022</v>
      </c>
      <c r="CJ4" s="36">
        <v>2023</v>
      </c>
      <c r="CK4" s="36">
        <v>2019</v>
      </c>
      <c r="CL4" s="36">
        <v>2020</v>
      </c>
      <c r="CM4" s="36">
        <v>2021</v>
      </c>
      <c r="CN4" s="36">
        <v>2022</v>
      </c>
      <c r="CO4" s="36">
        <v>2023</v>
      </c>
      <c r="CP4" s="36">
        <v>2019</v>
      </c>
      <c r="CQ4" s="36">
        <v>2020</v>
      </c>
      <c r="CR4" s="36">
        <v>2021</v>
      </c>
      <c r="CS4" s="36">
        <v>2022</v>
      </c>
      <c r="CT4" s="36">
        <v>2023</v>
      </c>
      <c r="CU4" s="36">
        <v>2019</v>
      </c>
      <c r="CV4" s="36">
        <v>2020</v>
      </c>
      <c r="CW4" s="36">
        <v>2021</v>
      </c>
      <c r="CX4" s="36">
        <v>2022</v>
      </c>
      <c r="CY4" s="36">
        <v>2023</v>
      </c>
      <c r="CZ4" s="36">
        <v>2019</v>
      </c>
      <c r="DA4" s="36">
        <v>2020</v>
      </c>
      <c r="DB4" s="36">
        <v>2021</v>
      </c>
      <c r="DC4" s="36">
        <v>2022</v>
      </c>
      <c r="DD4" s="36">
        <v>2023</v>
      </c>
      <c r="DE4" s="36">
        <v>2019</v>
      </c>
      <c r="DF4" s="36">
        <v>2020</v>
      </c>
      <c r="DG4" s="36">
        <v>2021</v>
      </c>
      <c r="DH4" s="36">
        <v>2022</v>
      </c>
      <c r="DI4" s="36">
        <v>2023</v>
      </c>
      <c r="DJ4" s="36">
        <v>2019</v>
      </c>
      <c r="DK4" s="36">
        <v>2020</v>
      </c>
      <c r="DL4" s="36">
        <v>2021</v>
      </c>
      <c r="DM4" s="36">
        <v>2022</v>
      </c>
      <c r="DN4" s="36">
        <v>2023</v>
      </c>
      <c r="DO4" s="36">
        <v>2019</v>
      </c>
      <c r="DP4" s="36">
        <v>2020</v>
      </c>
      <c r="DQ4" s="36">
        <v>2021</v>
      </c>
      <c r="DR4" s="36">
        <v>2022</v>
      </c>
      <c r="DS4" s="36">
        <v>2023</v>
      </c>
      <c r="DT4" s="36">
        <v>2019</v>
      </c>
      <c r="DU4" s="36">
        <v>2020</v>
      </c>
      <c r="DV4" s="36">
        <v>2021</v>
      </c>
      <c r="DW4" s="36">
        <v>2022</v>
      </c>
      <c r="DX4" s="36">
        <v>2023</v>
      </c>
      <c r="DY4" s="36">
        <v>2019</v>
      </c>
      <c r="DZ4" s="36">
        <v>2020</v>
      </c>
      <c r="EA4" s="36">
        <v>2021</v>
      </c>
      <c r="EB4" s="36">
        <v>2022</v>
      </c>
      <c r="EC4" s="37">
        <v>2023</v>
      </c>
      <c r="ED4" s="36">
        <v>2019</v>
      </c>
      <c r="EE4" s="36">
        <v>2020</v>
      </c>
      <c r="EF4" s="36">
        <v>2021</v>
      </c>
      <c r="EG4" s="36">
        <v>2022</v>
      </c>
      <c r="EH4" s="36">
        <v>2023</v>
      </c>
      <c r="EI4" s="36">
        <v>2019</v>
      </c>
      <c r="EJ4" s="36">
        <v>2020</v>
      </c>
      <c r="EK4" s="36">
        <v>2021</v>
      </c>
      <c r="EL4" s="36">
        <v>2022</v>
      </c>
      <c r="EM4" s="36">
        <v>2023</v>
      </c>
      <c r="EN4" s="36">
        <v>2019</v>
      </c>
      <c r="EO4" s="36">
        <v>2020</v>
      </c>
      <c r="EP4" s="36">
        <v>2021</v>
      </c>
      <c r="EQ4" s="36">
        <v>2022</v>
      </c>
      <c r="ER4" s="36">
        <v>2023</v>
      </c>
      <c r="ES4" s="36">
        <v>2019</v>
      </c>
      <c r="ET4" s="36">
        <v>2020</v>
      </c>
      <c r="EU4" s="36">
        <v>2021</v>
      </c>
      <c r="EV4" s="36">
        <v>2022</v>
      </c>
      <c r="EW4" s="36">
        <v>2023</v>
      </c>
      <c r="EX4" s="36">
        <v>2019</v>
      </c>
      <c r="EY4" s="36">
        <v>2020</v>
      </c>
      <c r="EZ4" s="36">
        <v>2021</v>
      </c>
      <c r="FA4" s="36">
        <v>2022</v>
      </c>
      <c r="FB4" s="36">
        <v>2023</v>
      </c>
      <c r="FC4" s="36">
        <v>2019</v>
      </c>
      <c r="FD4" s="36">
        <v>2020</v>
      </c>
      <c r="FE4" s="36">
        <v>2021</v>
      </c>
      <c r="FF4" s="36">
        <v>2022</v>
      </c>
      <c r="FG4" s="36">
        <v>2023</v>
      </c>
      <c r="FH4" s="36">
        <v>2019</v>
      </c>
      <c r="FI4" s="36">
        <v>2020</v>
      </c>
      <c r="FJ4" s="36">
        <v>2021</v>
      </c>
      <c r="FK4" s="36">
        <v>2022</v>
      </c>
      <c r="FL4" s="36">
        <v>2023</v>
      </c>
      <c r="FM4" s="36">
        <v>2019</v>
      </c>
      <c r="FN4" s="36">
        <v>2020</v>
      </c>
      <c r="FO4" s="36">
        <v>2021</v>
      </c>
      <c r="FP4" s="36">
        <v>2022</v>
      </c>
      <c r="FQ4" s="36">
        <v>2023</v>
      </c>
      <c r="FR4" s="36">
        <v>2019</v>
      </c>
      <c r="FS4" s="36">
        <v>2020</v>
      </c>
      <c r="FT4" s="36">
        <v>2021</v>
      </c>
      <c r="FU4" s="36">
        <v>2022</v>
      </c>
      <c r="FV4" s="36">
        <v>2023</v>
      </c>
      <c r="FW4" s="36">
        <v>2019</v>
      </c>
      <c r="FX4" s="36">
        <v>2020</v>
      </c>
      <c r="FY4" s="36">
        <v>2021</v>
      </c>
      <c r="FZ4" s="36">
        <v>2022</v>
      </c>
      <c r="GA4" s="36">
        <v>2023</v>
      </c>
      <c r="GB4" s="36">
        <v>2019</v>
      </c>
      <c r="GC4" s="36">
        <v>2020</v>
      </c>
      <c r="GD4" s="36">
        <v>2021</v>
      </c>
      <c r="GE4" s="36">
        <v>2022</v>
      </c>
      <c r="GF4" s="36">
        <v>2023</v>
      </c>
      <c r="GG4" s="62">
        <v>2019</v>
      </c>
      <c r="GH4" s="62">
        <v>2020</v>
      </c>
      <c r="GI4" s="62">
        <v>2021</v>
      </c>
      <c r="GJ4" s="62">
        <v>2022</v>
      </c>
      <c r="GK4" s="62">
        <v>2023</v>
      </c>
      <c r="GL4" s="36">
        <v>2019</v>
      </c>
      <c r="GM4" s="36">
        <v>2020</v>
      </c>
      <c r="GN4" s="36">
        <v>2021</v>
      </c>
      <c r="GO4" s="36">
        <v>2022</v>
      </c>
      <c r="GP4" s="36">
        <v>2023</v>
      </c>
      <c r="GQ4" s="36">
        <v>2019</v>
      </c>
      <c r="GR4" s="36">
        <v>2020</v>
      </c>
      <c r="GS4" s="36">
        <v>2021</v>
      </c>
      <c r="GT4" s="36">
        <v>2022</v>
      </c>
      <c r="GU4" s="36">
        <v>2023</v>
      </c>
      <c r="GV4" s="36">
        <v>2019</v>
      </c>
      <c r="GW4" s="36">
        <v>2020</v>
      </c>
      <c r="GX4" s="36">
        <v>2021</v>
      </c>
      <c r="GY4" s="36">
        <v>2022</v>
      </c>
      <c r="GZ4" s="36">
        <v>2023</v>
      </c>
      <c r="HA4" s="36">
        <v>2019</v>
      </c>
      <c r="HB4" s="36">
        <v>2020</v>
      </c>
      <c r="HC4" s="36">
        <v>2021</v>
      </c>
      <c r="HD4" s="36">
        <v>2022</v>
      </c>
      <c r="HE4" s="36">
        <v>2023</v>
      </c>
      <c r="HF4" s="36">
        <v>2019</v>
      </c>
      <c r="HG4" s="36">
        <v>2020</v>
      </c>
      <c r="HH4" s="36">
        <v>2021</v>
      </c>
      <c r="HI4" s="36">
        <v>2022</v>
      </c>
      <c r="HJ4" s="36">
        <v>2023</v>
      </c>
      <c r="HK4" s="36">
        <v>2019</v>
      </c>
      <c r="HL4" s="36">
        <v>2020</v>
      </c>
      <c r="HM4" s="36">
        <v>2021</v>
      </c>
      <c r="HN4" s="36">
        <v>2022</v>
      </c>
      <c r="HO4" s="36">
        <v>2023</v>
      </c>
      <c r="HP4" s="36">
        <v>2019</v>
      </c>
      <c r="HQ4" s="36">
        <v>2020</v>
      </c>
      <c r="HR4" s="36">
        <v>2021</v>
      </c>
      <c r="HS4" s="36">
        <v>2022</v>
      </c>
      <c r="HT4" s="36">
        <v>2023</v>
      </c>
      <c r="HU4" s="36">
        <v>2019</v>
      </c>
      <c r="HV4" s="36">
        <v>2020</v>
      </c>
      <c r="HW4" s="36">
        <v>2021</v>
      </c>
      <c r="HX4" s="36">
        <v>2022</v>
      </c>
      <c r="HY4" s="36">
        <v>2023</v>
      </c>
      <c r="HZ4" s="36">
        <v>2019</v>
      </c>
      <c r="IA4" s="36">
        <v>2020</v>
      </c>
      <c r="IB4" s="36">
        <v>2021</v>
      </c>
      <c r="IC4" s="36">
        <v>2022</v>
      </c>
      <c r="ID4" s="36">
        <v>2023</v>
      </c>
      <c r="IE4" s="36">
        <v>2019</v>
      </c>
      <c r="IF4" s="36">
        <v>2020</v>
      </c>
      <c r="IG4" s="36">
        <v>2021</v>
      </c>
      <c r="IH4" s="36">
        <v>2022</v>
      </c>
      <c r="II4" s="36">
        <v>2023</v>
      </c>
      <c r="IJ4" s="36">
        <v>2019</v>
      </c>
      <c r="IK4" s="36">
        <v>2020</v>
      </c>
      <c r="IL4" s="36">
        <v>2021</v>
      </c>
      <c r="IM4" s="36">
        <v>2022</v>
      </c>
      <c r="IN4" s="36">
        <v>2023</v>
      </c>
      <c r="IO4" s="24"/>
      <c r="IP4" s="24"/>
      <c r="IQ4" s="24"/>
      <c r="IR4" s="24"/>
      <c r="IS4" s="24"/>
      <c r="IT4" s="24"/>
      <c r="IU4" s="24"/>
      <c r="IV4" s="24"/>
      <c r="IW4" s="24"/>
      <c r="IX4" s="24"/>
      <c r="IY4" s="24"/>
      <c r="IZ4" s="24"/>
      <c r="JA4" s="24"/>
      <c r="JB4" s="24"/>
      <c r="JC4" s="24"/>
      <c r="JD4" s="24"/>
      <c r="JE4" s="24"/>
      <c r="JF4" s="24"/>
      <c r="JG4" s="24"/>
      <c r="JH4" s="24"/>
      <c r="JI4" s="24"/>
      <c r="JJ4" s="24"/>
      <c r="JK4" s="24"/>
      <c r="JL4" s="24"/>
      <c r="JM4" s="24"/>
      <c r="JN4" s="24"/>
      <c r="JO4" s="24"/>
      <c r="JP4" s="24"/>
      <c r="JQ4" s="24"/>
      <c r="JR4" s="24"/>
      <c r="JS4" s="24"/>
      <c r="JT4" s="24"/>
      <c r="JU4" s="24"/>
      <c r="JV4" s="24"/>
      <c r="JW4" s="24"/>
      <c r="JX4" s="24"/>
      <c r="JY4" s="24"/>
      <c r="JZ4" s="24"/>
      <c r="KA4" s="24"/>
      <c r="KB4" s="24"/>
      <c r="KC4" s="24"/>
      <c r="KD4" s="24"/>
      <c r="KE4" s="24"/>
      <c r="KF4" s="24"/>
      <c r="KG4" s="24"/>
      <c r="KH4" s="24"/>
      <c r="KI4" s="24"/>
      <c r="KJ4" s="24"/>
      <c r="KK4" s="24"/>
      <c r="KL4" s="24"/>
      <c r="KM4" s="24"/>
      <c r="KN4" s="24"/>
      <c r="KO4" s="24"/>
      <c r="KP4" s="24"/>
      <c r="KQ4" s="24"/>
      <c r="KR4" s="24"/>
      <c r="KS4" s="24"/>
      <c r="KT4" s="24"/>
      <c r="KU4" s="24"/>
      <c r="KV4" s="24"/>
      <c r="KW4" s="24"/>
      <c r="KX4" s="24"/>
      <c r="KY4" s="24"/>
      <c r="KZ4" s="24"/>
      <c r="LA4" s="24"/>
      <c r="LB4" s="24"/>
      <c r="LC4" s="24"/>
      <c r="LD4" s="24"/>
      <c r="LE4" s="24"/>
      <c r="LF4" s="24"/>
      <c r="LG4" s="24"/>
      <c r="LH4" s="24"/>
      <c r="LI4" s="24"/>
      <c r="LJ4" s="24"/>
      <c r="LK4" s="24"/>
      <c r="LL4" s="24"/>
      <c r="LM4" s="24"/>
      <c r="LN4" s="24"/>
      <c r="LO4" s="24"/>
      <c r="LP4" s="24"/>
      <c r="LQ4" s="24"/>
      <c r="LR4" s="24"/>
      <c r="LS4" s="24"/>
      <c r="LT4" s="24"/>
      <c r="LU4" s="24"/>
      <c r="LV4" s="24"/>
      <c r="LW4" s="24"/>
      <c r="LX4" s="24"/>
      <c r="LY4" s="24"/>
      <c r="LZ4" s="24"/>
      <c r="MA4" s="24"/>
      <c r="MB4" s="24"/>
      <c r="MC4" s="24"/>
      <c r="MD4" s="24"/>
      <c r="ME4" s="24"/>
      <c r="MF4" s="24"/>
      <c r="MG4" s="24"/>
      <c r="MH4" s="24"/>
      <c r="MI4" s="24"/>
      <c r="MJ4" s="24"/>
      <c r="MK4" s="24"/>
      <c r="ML4" s="24"/>
      <c r="MM4" s="24"/>
      <c r="MN4" s="24"/>
      <c r="MO4" s="24"/>
      <c r="MP4" s="24"/>
      <c r="MQ4" s="24"/>
      <c r="MR4" s="24"/>
      <c r="MS4" s="24"/>
      <c r="MT4" s="24"/>
      <c r="MU4" s="24"/>
      <c r="MV4" s="24"/>
      <c r="MW4" s="24"/>
      <c r="MX4" s="24"/>
      <c r="MY4" s="24"/>
      <c r="MZ4" s="24"/>
      <c r="NA4" s="24"/>
      <c r="NB4" s="24"/>
      <c r="NC4" s="24"/>
      <c r="ND4" s="24"/>
      <c r="NE4" s="24"/>
      <c r="NF4" s="24"/>
      <c r="NG4" s="24"/>
      <c r="NH4" s="24"/>
      <c r="NI4" s="24"/>
      <c r="NJ4" s="24"/>
      <c r="NK4" s="24"/>
      <c r="NL4" s="24"/>
      <c r="NM4" s="24"/>
      <c r="NN4" s="24"/>
      <c r="NO4" s="24"/>
      <c r="NP4" s="24"/>
      <c r="NQ4" s="24"/>
      <c r="NR4" s="24"/>
      <c r="NS4" s="24"/>
      <c r="NT4" s="24"/>
      <c r="NU4" s="24"/>
      <c r="NV4" s="24"/>
      <c r="NW4" s="24"/>
      <c r="NX4" s="24"/>
      <c r="NY4" s="24"/>
      <c r="NZ4" s="24"/>
      <c r="OA4" s="24"/>
      <c r="OB4" s="24"/>
      <c r="OC4" s="24"/>
      <c r="OD4" s="24"/>
      <c r="OE4" s="24"/>
      <c r="OF4" s="24"/>
      <c r="OG4" s="24"/>
      <c r="OH4" s="24"/>
      <c r="OI4" s="24"/>
      <c r="OJ4" s="24"/>
      <c r="OK4" s="24"/>
      <c r="OL4" s="24"/>
      <c r="OM4" s="24"/>
      <c r="ON4" s="24"/>
      <c r="OO4" s="24"/>
      <c r="OP4" s="24"/>
      <c r="OQ4" s="24"/>
      <c r="OR4" s="24"/>
      <c r="OS4" s="24"/>
      <c r="OT4" s="24"/>
      <c r="OU4" s="24"/>
      <c r="OV4" s="24"/>
      <c r="OW4" s="24"/>
      <c r="OX4" s="24"/>
      <c r="OY4" s="24"/>
      <c r="OZ4" s="24"/>
      <c r="PA4" s="24"/>
      <c r="PB4" s="24"/>
      <c r="PC4" s="24"/>
      <c r="PD4" s="24"/>
      <c r="PE4" s="24"/>
      <c r="PF4" s="24"/>
      <c r="PG4" s="24"/>
      <c r="PH4" s="24"/>
      <c r="PI4" s="24"/>
      <c r="PJ4" s="24"/>
      <c r="PK4" s="24"/>
      <c r="PL4" s="24"/>
      <c r="PM4" s="24"/>
      <c r="PN4" s="24"/>
      <c r="PO4" s="24"/>
      <c r="PP4" s="24"/>
      <c r="PQ4" s="24"/>
      <c r="PR4" s="24"/>
      <c r="PS4" s="24"/>
      <c r="PT4" s="24"/>
      <c r="PU4" s="24"/>
      <c r="PV4" s="24"/>
      <c r="PW4" s="24"/>
      <c r="PX4" s="24"/>
      <c r="PY4" s="24"/>
      <c r="PZ4" s="24"/>
      <c r="QA4" s="24"/>
      <c r="QB4" s="24"/>
      <c r="QC4" s="24"/>
      <c r="QD4" s="24"/>
      <c r="QE4" s="24"/>
      <c r="QF4" s="24"/>
      <c r="QG4" s="24"/>
      <c r="QH4" s="24"/>
      <c r="QI4" s="24"/>
      <c r="QJ4" s="24"/>
      <c r="QK4" s="24"/>
      <c r="QL4" s="24"/>
      <c r="QM4" s="24"/>
      <c r="QN4" s="24"/>
      <c r="QO4" s="24"/>
      <c r="QP4" s="24"/>
      <c r="QQ4" s="24"/>
      <c r="QR4" s="24"/>
      <c r="QS4" s="24"/>
      <c r="QT4" s="24"/>
      <c r="QU4" s="24"/>
      <c r="QV4" s="24"/>
      <c r="QW4" s="24"/>
      <c r="QX4" s="24"/>
      <c r="QY4" s="24"/>
      <c r="QZ4" s="24"/>
      <c r="RA4" s="24"/>
      <c r="RB4" s="24"/>
      <c r="RC4" s="24"/>
      <c r="RD4" s="24"/>
      <c r="RE4" s="24"/>
      <c r="RF4" s="24"/>
      <c r="RG4" s="24"/>
      <c r="RH4" s="24"/>
      <c r="RI4" s="24"/>
      <c r="RJ4" s="24"/>
      <c r="RK4" s="24"/>
      <c r="RL4" s="24"/>
      <c r="RM4" s="24"/>
      <c r="RN4" s="24"/>
      <c r="RO4" s="24"/>
      <c r="RP4" s="24"/>
      <c r="RQ4" s="24"/>
      <c r="RR4" s="24"/>
      <c r="RS4" s="24"/>
      <c r="RT4" s="24"/>
      <c r="RU4" s="24"/>
      <c r="RV4" s="24"/>
      <c r="RW4" s="24"/>
      <c r="RX4" s="24"/>
      <c r="RY4" s="24"/>
      <c r="RZ4" s="24"/>
      <c r="SA4" s="24"/>
      <c r="SB4" s="24"/>
      <c r="SC4" s="24"/>
      <c r="SD4" s="24"/>
      <c r="SE4" s="24"/>
      <c r="SF4" s="24"/>
      <c r="SG4" s="24"/>
      <c r="SH4" s="24"/>
      <c r="SI4" s="24"/>
      <c r="SJ4" s="24"/>
      <c r="SK4" s="24"/>
      <c r="SL4" s="24"/>
      <c r="SM4" s="24"/>
      <c r="SN4" s="24"/>
      <c r="SO4" s="24"/>
      <c r="SP4" s="24"/>
      <c r="SQ4" s="24"/>
      <c r="SR4" s="24"/>
      <c r="SS4" s="24"/>
      <c r="ST4" s="24"/>
      <c r="SU4" s="24"/>
      <c r="SV4" s="24"/>
      <c r="SW4" s="24"/>
      <c r="SX4" s="24"/>
      <c r="SY4" s="24"/>
      <c r="SZ4" s="24"/>
      <c r="TA4" s="24"/>
      <c r="TB4" s="24"/>
      <c r="TC4" s="24"/>
      <c r="TD4" s="24"/>
      <c r="TE4" s="24"/>
      <c r="TF4" s="24"/>
      <c r="TG4" s="24"/>
      <c r="TH4" s="24"/>
      <c r="TI4" s="24"/>
      <c r="TJ4" s="24"/>
      <c r="TK4" s="24"/>
      <c r="TL4" s="24"/>
      <c r="TM4" s="24"/>
      <c r="TN4" s="24"/>
      <c r="TO4" s="24"/>
      <c r="TP4" s="24"/>
      <c r="TQ4" s="24"/>
      <c r="TR4" s="24"/>
      <c r="TS4" s="24"/>
      <c r="TT4" s="24"/>
      <c r="TU4" s="24"/>
      <c r="TV4" s="24"/>
      <c r="TW4" s="24"/>
      <c r="TX4" s="24"/>
      <c r="TY4" s="24"/>
      <c r="TZ4" s="24"/>
      <c r="UA4" s="24"/>
      <c r="UB4" s="24"/>
      <c r="UC4" s="24"/>
      <c r="UD4" s="24"/>
      <c r="UE4" s="24"/>
      <c r="UF4" s="24"/>
      <c r="UG4" s="24"/>
      <c r="UH4" s="24"/>
      <c r="UI4" s="24"/>
      <c r="UJ4" s="24"/>
      <c r="UK4" s="24"/>
      <c r="UL4" s="24"/>
      <c r="UM4" s="24"/>
      <c r="UN4" s="24"/>
      <c r="UO4" s="24"/>
      <c r="UP4" s="24"/>
      <c r="UQ4" s="24"/>
      <c r="UR4" s="24"/>
      <c r="US4" s="24"/>
      <c r="UT4" s="24"/>
      <c r="UU4" s="24"/>
      <c r="UV4" s="24"/>
      <c r="UW4" s="24"/>
      <c r="UX4" s="24"/>
      <c r="UY4" s="24"/>
      <c r="UZ4" s="24"/>
      <c r="VA4" s="24"/>
      <c r="VB4" s="24"/>
      <c r="VC4" s="24"/>
      <c r="VD4" s="24"/>
      <c r="VE4" s="24"/>
      <c r="VF4" s="24"/>
      <c r="VG4" s="24"/>
      <c r="VH4" s="24"/>
      <c r="VI4" s="24"/>
      <c r="VJ4" s="24"/>
      <c r="VK4" s="24"/>
      <c r="VL4" s="24"/>
      <c r="VM4" s="24"/>
      <c r="VN4" s="24"/>
      <c r="VO4" s="24"/>
      <c r="VP4" s="24"/>
      <c r="VQ4" s="24"/>
      <c r="VR4" s="24"/>
      <c r="VS4" s="24"/>
      <c r="VT4" s="24"/>
      <c r="VU4" s="24"/>
      <c r="VV4" s="24"/>
      <c r="VW4" s="24"/>
      <c r="VX4" s="24"/>
      <c r="VY4" s="24"/>
      <c r="VZ4" s="24"/>
      <c r="WA4" s="24"/>
      <c r="WB4" s="24"/>
      <c r="WC4" s="24"/>
      <c r="WD4" s="24"/>
      <c r="WE4" s="24"/>
      <c r="WF4" s="24"/>
      <c r="WG4" s="24"/>
      <c r="WH4" s="24"/>
      <c r="WI4" s="24"/>
      <c r="WJ4" s="24"/>
      <c r="WK4" s="24"/>
      <c r="WL4" s="24"/>
      <c r="WM4" s="24"/>
      <c r="WN4" s="24"/>
      <c r="WO4" s="24"/>
      <c r="WP4" s="24"/>
      <c r="WQ4" s="24"/>
      <c r="WR4" s="24"/>
      <c r="WS4" s="24"/>
      <c r="WT4" s="24"/>
      <c r="WU4" s="24"/>
      <c r="WV4" s="24"/>
      <c r="WW4" s="24"/>
      <c r="WX4" s="24"/>
      <c r="WY4" s="24"/>
      <c r="WZ4" s="24"/>
      <c r="XA4" s="24"/>
      <c r="XB4" s="24"/>
      <c r="XC4" s="24"/>
      <c r="XD4" s="24"/>
      <c r="XE4" s="24"/>
      <c r="XF4" s="24"/>
      <c r="XG4" s="24"/>
      <c r="XH4" s="24"/>
      <c r="XI4" s="24"/>
      <c r="XJ4" s="24"/>
      <c r="XK4" s="24"/>
      <c r="XL4" s="24"/>
      <c r="XM4" s="24"/>
      <c r="XN4" s="24"/>
      <c r="XO4" s="24"/>
      <c r="XP4" s="24"/>
      <c r="XQ4" s="24"/>
      <c r="XR4" s="24"/>
      <c r="XS4" s="24"/>
      <c r="XT4" s="24"/>
      <c r="XU4" s="24"/>
      <c r="XV4" s="24"/>
      <c r="XW4" s="24"/>
      <c r="XX4" s="24"/>
      <c r="XY4" s="24"/>
      <c r="XZ4" s="24"/>
      <c r="YA4" s="24"/>
      <c r="YB4" s="24"/>
      <c r="YC4" s="24"/>
      <c r="YD4" s="24"/>
      <c r="YE4" s="24"/>
      <c r="YF4" s="24"/>
      <c r="YG4" s="24"/>
      <c r="YH4" s="24"/>
      <c r="YI4" s="24"/>
      <c r="YJ4" s="24"/>
      <c r="YK4" s="24"/>
      <c r="YL4" s="24"/>
      <c r="YM4" s="24"/>
      <c r="YN4" s="24"/>
      <c r="YO4" s="24"/>
      <c r="YP4" s="24"/>
      <c r="YQ4" s="24"/>
      <c r="YR4" s="24"/>
      <c r="YS4" s="24"/>
      <c r="YT4" s="24"/>
      <c r="YU4" s="24"/>
      <c r="YV4" s="24"/>
      <c r="YW4" s="24"/>
      <c r="YX4" s="24"/>
      <c r="YY4" s="24"/>
      <c r="YZ4" s="24"/>
      <c r="ZA4" s="24"/>
      <c r="ZB4" s="24"/>
      <c r="ZC4" s="24"/>
      <c r="ZD4" s="24"/>
      <c r="ZE4" s="24"/>
      <c r="ZF4" s="24"/>
      <c r="ZG4" s="24"/>
      <c r="ZH4" s="24"/>
      <c r="ZI4" s="24"/>
      <c r="ZJ4" s="24"/>
      <c r="ZK4" s="24"/>
      <c r="ZL4" s="24"/>
      <c r="ZM4" s="24"/>
      <c r="ZN4" s="24"/>
      <c r="ZO4" s="24"/>
      <c r="ZP4" s="24"/>
      <c r="ZQ4" s="24"/>
      <c r="ZR4" s="24"/>
      <c r="ZS4" s="24"/>
      <c r="ZT4" s="24"/>
      <c r="ZU4" s="24"/>
      <c r="ZV4" s="24"/>
      <c r="ZW4" s="24"/>
      <c r="ZX4" s="24"/>
      <c r="ZY4" s="24"/>
      <c r="ZZ4" s="24"/>
      <c r="AAA4" s="24"/>
      <c r="AAB4" s="24"/>
      <c r="AAC4" s="24"/>
      <c r="AAD4" s="24"/>
      <c r="AAE4" s="24"/>
      <c r="AAF4" s="24"/>
      <c r="AAG4" s="24"/>
      <c r="AAH4" s="24"/>
      <c r="AAI4" s="24"/>
      <c r="AAJ4" s="24"/>
      <c r="AAK4" s="24"/>
      <c r="AAL4" s="24"/>
      <c r="AAM4" s="24"/>
      <c r="AAN4" s="24"/>
      <c r="AAO4" s="24"/>
      <c r="AAP4" s="24"/>
      <c r="AAQ4" s="24"/>
      <c r="AAR4" s="24"/>
      <c r="AAS4" s="24"/>
      <c r="AAT4" s="24"/>
      <c r="AAU4" s="24"/>
      <c r="AAV4" s="24"/>
      <c r="AAW4" s="24"/>
      <c r="AAX4" s="24"/>
      <c r="AAY4" s="24"/>
      <c r="AAZ4" s="24"/>
      <c r="ABA4" s="24"/>
      <c r="ABB4" s="24"/>
      <c r="ABC4" s="24"/>
      <c r="ABD4" s="24"/>
      <c r="ABE4" s="24"/>
      <c r="ABF4" s="24"/>
      <c r="ABG4" s="24"/>
      <c r="ABH4" s="24"/>
      <c r="ABI4" s="24"/>
      <c r="ABJ4" s="24"/>
      <c r="ABK4" s="24"/>
      <c r="ABL4" s="24"/>
      <c r="ABM4" s="24"/>
      <c r="ABN4" s="24"/>
      <c r="ABO4" s="24"/>
      <c r="ABP4" s="24"/>
      <c r="ABQ4" s="24"/>
      <c r="ABR4" s="24"/>
      <c r="ABS4" s="24"/>
      <c r="ABT4" s="24"/>
      <c r="ABU4" s="24"/>
      <c r="ABV4" s="24"/>
      <c r="ABW4" s="24"/>
      <c r="ABX4" s="24"/>
      <c r="ABY4" s="24"/>
      <c r="ABZ4" s="24"/>
      <c r="ACA4" s="24"/>
      <c r="ACB4" s="24"/>
      <c r="ACC4" s="24"/>
      <c r="ACD4" s="24"/>
      <c r="ACE4" s="24"/>
      <c r="ACF4" s="24"/>
      <c r="ACG4" s="24"/>
      <c r="ACH4" s="24"/>
      <c r="ACI4" s="24"/>
      <c r="ACJ4" s="24"/>
      <c r="ACK4" s="24"/>
      <c r="ACL4" s="24"/>
      <c r="ACM4" s="24"/>
      <c r="ACN4" s="24"/>
      <c r="ACO4" s="24"/>
      <c r="ACP4" s="24"/>
      <c r="ACQ4" s="24"/>
      <c r="ACR4" s="24"/>
      <c r="ACS4" s="24"/>
      <c r="ACT4" s="24"/>
      <c r="ACU4" s="24"/>
      <c r="ACV4" s="24"/>
      <c r="ACW4" s="24"/>
      <c r="ACX4" s="24"/>
      <c r="ACY4" s="24"/>
      <c r="ACZ4" s="24"/>
      <c r="ADA4" s="24"/>
      <c r="ADB4" s="24"/>
      <c r="ADC4" s="24"/>
      <c r="ADD4" s="24"/>
      <c r="ADE4" s="24"/>
      <c r="ADF4" s="24"/>
      <c r="ADG4" s="24"/>
      <c r="ADH4" s="24"/>
      <c r="ADI4" s="24"/>
      <c r="ADJ4" s="24"/>
      <c r="ADK4" s="24"/>
      <c r="ADL4" s="24"/>
      <c r="ADM4" s="24"/>
      <c r="ADN4" s="24"/>
      <c r="ADO4" s="24"/>
      <c r="ADP4" s="24"/>
      <c r="ADQ4" s="24"/>
      <c r="ADR4" s="24"/>
      <c r="ADS4" s="24"/>
      <c r="ADT4" s="24"/>
      <c r="ADU4" s="24"/>
      <c r="ADV4" s="24"/>
      <c r="ADW4" s="24"/>
      <c r="ADX4" s="24"/>
      <c r="ADY4" s="24"/>
      <c r="ADZ4" s="24"/>
      <c r="AEA4" s="24"/>
      <c r="AEB4" s="24"/>
      <c r="AEC4" s="24"/>
      <c r="AED4" s="24"/>
      <c r="AEE4" s="24"/>
      <c r="AEF4" s="24"/>
      <c r="AEG4" s="24"/>
      <c r="AEH4" s="24"/>
      <c r="AEI4" s="24"/>
      <c r="AEJ4" s="24"/>
      <c r="AEK4" s="24"/>
      <c r="AEL4" s="24"/>
      <c r="AEM4" s="24"/>
      <c r="AEN4" s="24"/>
      <c r="AEO4" s="24"/>
      <c r="AEP4" s="24"/>
      <c r="AEQ4" s="24"/>
      <c r="AER4" s="24"/>
      <c r="AES4" s="24"/>
      <c r="AET4" s="24"/>
      <c r="AEU4" s="24"/>
      <c r="AEV4" s="24"/>
      <c r="AEW4" s="24"/>
      <c r="AEX4" s="24"/>
      <c r="AEY4" s="24"/>
      <c r="AEZ4" s="24"/>
      <c r="AFA4" s="24"/>
      <c r="AFB4" s="24"/>
      <c r="AFC4" s="24"/>
      <c r="AFD4" s="24"/>
      <c r="AFE4" s="24"/>
      <c r="AFF4" s="24"/>
      <c r="AFG4" s="24"/>
      <c r="AFH4" s="24"/>
      <c r="AFI4" s="24"/>
      <c r="AFJ4" s="24"/>
      <c r="AFK4" s="24"/>
      <c r="AFL4" s="24"/>
      <c r="AFM4" s="24"/>
      <c r="AFN4" s="24"/>
      <c r="AFO4" s="24"/>
      <c r="AFP4" s="24"/>
      <c r="AFQ4" s="24"/>
      <c r="AFR4" s="24"/>
      <c r="AFS4" s="24"/>
      <c r="AFT4" s="24"/>
      <c r="AFU4" s="24"/>
      <c r="AFV4" s="24"/>
      <c r="AFW4" s="24"/>
      <c r="AFX4" s="24"/>
      <c r="AFY4" s="24"/>
      <c r="AFZ4" s="24"/>
      <c r="AGA4" s="24"/>
      <c r="AGB4" s="24"/>
      <c r="AGC4" s="24"/>
      <c r="AGD4" s="24"/>
      <c r="AGE4" s="24"/>
      <c r="AGF4" s="24"/>
      <c r="AGG4" s="24"/>
      <c r="AGH4" s="24"/>
      <c r="AGI4" s="24"/>
      <c r="AGJ4" s="24"/>
      <c r="AGK4" s="24"/>
      <c r="AGL4" s="24"/>
      <c r="AGM4" s="24"/>
      <c r="AGN4" s="24"/>
      <c r="AGO4" s="24"/>
      <c r="AGP4" s="24"/>
      <c r="AGQ4" s="24"/>
      <c r="AGR4" s="24"/>
      <c r="AGS4" s="24"/>
      <c r="AGT4" s="24"/>
      <c r="AGU4" s="24"/>
      <c r="AGV4" s="24"/>
      <c r="AGW4" s="24"/>
      <c r="AGX4" s="24"/>
      <c r="AGY4" s="24"/>
      <c r="AGZ4" s="24"/>
      <c r="AHA4" s="24"/>
      <c r="AHB4" s="24"/>
      <c r="AHC4" s="24"/>
      <c r="AHD4" s="24"/>
      <c r="AHE4" s="24"/>
      <c r="AHF4" s="24"/>
      <c r="AHG4" s="24"/>
      <c r="AHH4" s="24"/>
      <c r="AHI4" s="24"/>
      <c r="AHJ4" s="24"/>
      <c r="AHK4" s="24"/>
      <c r="AHL4" s="24"/>
      <c r="AHM4" s="24"/>
      <c r="AHN4" s="24"/>
      <c r="AHO4" s="24"/>
      <c r="AHP4" s="24"/>
      <c r="AHQ4" s="24"/>
      <c r="AHR4" s="24"/>
      <c r="AHS4" s="24"/>
      <c r="AHT4" s="24"/>
      <c r="AHU4" s="24"/>
      <c r="AHV4" s="24"/>
      <c r="AHW4" s="24"/>
      <c r="AHX4" s="24"/>
      <c r="AHY4" s="24"/>
      <c r="AHZ4" s="24"/>
      <c r="AIA4" s="24"/>
      <c r="AIB4" s="24"/>
      <c r="AIC4" s="24"/>
      <c r="AID4" s="24"/>
      <c r="AIE4" s="24"/>
      <c r="AIF4" s="24"/>
      <c r="AIG4" s="24"/>
      <c r="AIH4" s="24"/>
      <c r="AII4" s="24"/>
      <c r="AIJ4" s="24"/>
      <c r="AIK4" s="24"/>
      <c r="AIL4" s="24"/>
      <c r="AIM4" s="24"/>
      <c r="AIN4" s="24"/>
      <c r="AIO4" s="24"/>
      <c r="AIP4" s="24"/>
      <c r="AIQ4" s="24"/>
      <c r="AIR4" s="24"/>
      <c r="AIS4" s="24"/>
      <c r="AIT4" s="24"/>
      <c r="AIU4" s="24"/>
      <c r="AIV4" s="24"/>
      <c r="AIW4" s="24"/>
      <c r="AIX4" s="24"/>
      <c r="AIY4" s="24"/>
      <c r="AIZ4" s="24"/>
      <c r="AJA4" s="24"/>
      <c r="AJB4" s="24"/>
      <c r="AJC4" s="24"/>
      <c r="AJD4" s="24"/>
      <c r="AJE4" s="24"/>
      <c r="AJF4" s="24"/>
      <c r="AJG4" s="24"/>
      <c r="AJH4" s="24"/>
      <c r="AJI4" s="24"/>
      <c r="AJJ4" s="24"/>
      <c r="AJK4" s="24"/>
      <c r="AJL4" s="24"/>
      <c r="AJM4" s="24"/>
      <c r="AJN4" s="24"/>
      <c r="AJO4" s="24"/>
      <c r="AJP4" s="24"/>
      <c r="AJQ4" s="24"/>
      <c r="AJR4" s="24"/>
      <c r="AJS4" s="24"/>
      <c r="AJT4" s="24"/>
      <c r="AJU4" s="24"/>
      <c r="AJV4" s="24"/>
      <c r="AJW4" s="24"/>
      <c r="AJX4" s="24"/>
      <c r="AJY4" s="24"/>
      <c r="AJZ4" s="24"/>
      <c r="AKA4" s="24"/>
      <c r="AKB4" s="24"/>
      <c r="AKC4" s="24"/>
      <c r="AKD4" s="24"/>
      <c r="AKE4" s="24"/>
      <c r="AKF4" s="24"/>
      <c r="AKG4" s="24"/>
      <c r="AKH4" s="24"/>
      <c r="AKI4" s="24"/>
      <c r="AKJ4" s="24"/>
      <c r="AKK4" s="24"/>
      <c r="AKL4" s="24"/>
      <c r="AKM4" s="24"/>
      <c r="AKN4" s="24"/>
      <c r="AKO4" s="24"/>
      <c r="AKP4" s="24"/>
      <c r="AKQ4" s="24"/>
      <c r="AKR4" s="24"/>
      <c r="AKS4" s="24"/>
      <c r="AKT4" s="24"/>
      <c r="AKU4" s="24"/>
      <c r="AKV4" s="24"/>
      <c r="AKW4" s="24"/>
      <c r="AKX4" s="24"/>
      <c r="AKY4" s="24"/>
      <c r="AKZ4" s="24"/>
      <c r="ALA4" s="24"/>
      <c r="ALB4" s="24"/>
      <c r="ALC4" s="24"/>
      <c r="ALD4" s="24"/>
      <c r="ALE4" s="24"/>
      <c r="ALF4" s="24"/>
      <c r="ALG4" s="24"/>
      <c r="ALH4" s="24"/>
      <c r="ALI4" s="24"/>
      <c r="ALJ4" s="24"/>
      <c r="ALK4" s="24"/>
      <c r="ALL4" s="24"/>
      <c r="ALM4" s="24"/>
      <c r="ALN4" s="24"/>
      <c r="ALO4" s="24"/>
      <c r="ALP4" s="24"/>
      <c r="ALQ4" s="24"/>
      <c r="ALR4" s="24"/>
      <c r="ALS4" s="24"/>
      <c r="ALT4" s="24"/>
      <c r="ALU4" s="24"/>
      <c r="ALV4" s="24"/>
      <c r="ALW4" s="24"/>
      <c r="ALX4" s="24"/>
      <c r="ALY4" s="24"/>
      <c r="ALZ4" s="24"/>
      <c r="AMA4" s="24"/>
      <c r="AMB4" s="24"/>
      <c r="AMC4" s="24"/>
      <c r="AMD4" s="24"/>
      <c r="AME4" s="24"/>
      <c r="AMF4" s="24"/>
      <c r="AMG4" s="24"/>
      <c r="AMH4" s="24"/>
      <c r="AMI4" s="24"/>
      <c r="AMJ4" s="24"/>
      <c r="AMK4" s="24"/>
      <c r="AML4" s="24"/>
      <c r="AMM4" s="24"/>
      <c r="AMN4" s="24"/>
      <c r="AMO4" s="24"/>
      <c r="AMP4" s="24"/>
      <c r="AMQ4" s="24"/>
      <c r="AMR4" s="24"/>
      <c r="AMS4" s="24"/>
      <c r="AMT4" s="24"/>
      <c r="AMU4" s="24"/>
      <c r="AMV4" s="24"/>
      <c r="AMW4" s="24"/>
      <c r="AMX4" s="24"/>
      <c r="AMY4" s="24"/>
      <c r="AMZ4" s="24"/>
      <c r="ANA4" s="24"/>
      <c r="ANB4" s="24"/>
      <c r="ANC4" s="24"/>
      <c r="AND4" s="24"/>
      <c r="ANE4" s="24"/>
      <c r="ANF4" s="24"/>
      <c r="ANG4" s="24"/>
      <c r="ANH4" s="24"/>
      <c r="ANI4" s="24"/>
      <c r="ANJ4" s="24"/>
      <c r="ANK4" s="24"/>
      <c r="ANL4" s="24"/>
      <c r="ANM4" s="24"/>
      <c r="ANN4" s="24"/>
      <c r="ANO4" s="24"/>
      <c r="ANP4" s="24"/>
      <c r="ANQ4" s="24"/>
      <c r="ANR4" s="24"/>
      <c r="ANS4" s="24"/>
      <c r="ANT4" s="24"/>
      <c r="ANU4" s="24"/>
      <c r="ANV4" s="24"/>
      <c r="ANW4" s="24"/>
      <c r="ANX4" s="24"/>
      <c r="ANY4" s="24"/>
      <c r="ANZ4" s="24"/>
      <c r="AOA4" s="24"/>
      <c r="AOB4" s="24"/>
      <c r="AOC4" s="24"/>
      <c r="AOD4" s="24"/>
      <c r="AOE4" s="24"/>
      <c r="AOF4" s="24"/>
      <c r="AOG4" s="24"/>
      <c r="AOH4" s="24"/>
      <c r="AOI4" s="24"/>
      <c r="AOJ4" s="24"/>
      <c r="AOK4" s="24"/>
      <c r="AOL4" s="24"/>
      <c r="AOM4" s="24"/>
      <c r="AON4" s="24"/>
      <c r="AOO4" s="24"/>
      <c r="AOP4" s="24"/>
      <c r="AOQ4" s="24"/>
      <c r="AOR4" s="24"/>
      <c r="AOS4" s="24"/>
      <c r="AOT4" s="24"/>
      <c r="AOU4" s="24"/>
      <c r="AOV4" s="24"/>
      <c r="AOW4" s="24"/>
      <c r="AOX4" s="24"/>
      <c r="AOY4" s="24"/>
      <c r="AOZ4" s="24"/>
      <c r="APA4" s="24"/>
      <c r="APB4" s="24"/>
      <c r="APC4" s="24"/>
      <c r="APD4" s="24"/>
      <c r="APE4" s="24"/>
      <c r="APF4" s="24"/>
      <c r="APG4" s="24"/>
      <c r="APH4" s="24"/>
      <c r="API4" s="24"/>
      <c r="APJ4" s="24"/>
      <c r="APK4" s="24"/>
      <c r="APL4" s="24"/>
      <c r="APM4" s="24"/>
      <c r="APN4" s="24"/>
      <c r="APO4" s="24"/>
      <c r="APP4" s="24"/>
      <c r="APQ4" s="24"/>
      <c r="APR4" s="24"/>
    </row>
    <row r="5" spans="1:1110" ht="18" customHeight="1" x14ac:dyDescent="0.35">
      <c r="A5" s="44" t="s">
        <v>81</v>
      </c>
      <c r="B5" s="45"/>
      <c r="C5" s="45"/>
      <c r="EC5" s="23"/>
      <c r="IN5" s="26"/>
    </row>
    <row r="6" spans="1:1110" x14ac:dyDescent="0.35">
      <c r="A6" s="44" t="s">
        <v>82</v>
      </c>
      <c r="B6" s="45"/>
      <c r="C6" s="45"/>
      <c r="EC6" s="23"/>
      <c r="IN6" s="26"/>
    </row>
    <row r="7" spans="1:1110" x14ac:dyDescent="0.35">
      <c r="A7" s="27">
        <v>1</v>
      </c>
      <c r="B7" s="40" t="s">
        <v>83</v>
      </c>
      <c r="C7" t="s">
        <v>84</v>
      </c>
      <c r="D7">
        <v>1</v>
      </c>
      <c r="E7">
        <v>1</v>
      </c>
      <c r="F7">
        <v>1</v>
      </c>
      <c r="G7">
        <v>1</v>
      </c>
      <c r="H7">
        <v>1</v>
      </c>
      <c r="I7">
        <v>1</v>
      </c>
      <c r="J7">
        <v>1</v>
      </c>
      <c r="K7">
        <v>1</v>
      </c>
      <c r="L7">
        <v>1</v>
      </c>
      <c r="M7">
        <v>1</v>
      </c>
      <c r="N7">
        <v>1</v>
      </c>
      <c r="O7">
        <v>1</v>
      </c>
      <c r="P7">
        <v>1</v>
      </c>
      <c r="Q7">
        <v>1</v>
      </c>
      <c r="R7">
        <v>1</v>
      </c>
      <c r="S7">
        <v>1</v>
      </c>
      <c r="T7">
        <v>1</v>
      </c>
      <c r="U7">
        <v>1</v>
      </c>
      <c r="V7">
        <v>1</v>
      </c>
      <c r="W7">
        <v>1</v>
      </c>
      <c r="X7">
        <v>1</v>
      </c>
      <c r="Y7">
        <v>1</v>
      </c>
      <c r="Z7">
        <v>1</v>
      </c>
      <c r="AA7">
        <v>1</v>
      </c>
      <c r="AB7">
        <v>1</v>
      </c>
      <c r="AC7">
        <v>1</v>
      </c>
      <c r="AD7">
        <v>1</v>
      </c>
      <c r="AE7">
        <v>1</v>
      </c>
      <c r="AF7">
        <v>1</v>
      </c>
      <c r="AG7">
        <v>1</v>
      </c>
      <c r="AH7">
        <v>1</v>
      </c>
      <c r="AI7">
        <v>1</v>
      </c>
      <c r="AJ7">
        <v>1</v>
      </c>
      <c r="AK7">
        <v>1</v>
      </c>
      <c r="AL7">
        <v>1</v>
      </c>
      <c r="AM7">
        <v>1</v>
      </c>
      <c r="AN7">
        <v>1</v>
      </c>
      <c r="AO7">
        <v>1</v>
      </c>
      <c r="AP7">
        <v>1</v>
      </c>
      <c r="AQ7">
        <v>1</v>
      </c>
      <c r="AR7">
        <v>1</v>
      </c>
      <c r="AS7">
        <v>1</v>
      </c>
      <c r="AT7">
        <v>1</v>
      </c>
      <c r="AU7">
        <v>1</v>
      </c>
      <c r="AV7">
        <v>1</v>
      </c>
      <c r="AW7">
        <v>1</v>
      </c>
      <c r="AX7">
        <v>1</v>
      </c>
      <c r="AY7">
        <v>1</v>
      </c>
      <c r="AZ7">
        <v>1</v>
      </c>
      <c r="BA7">
        <v>1</v>
      </c>
      <c r="BB7">
        <v>1</v>
      </c>
      <c r="BC7">
        <v>1</v>
      </c>
      <c r="BD7">
        <v>1</v>
      </c>
      <c r="BE7">
        <v>1</v>
      </c>
      <c r="BF7">
        <v>1</v>
      </c>
      <c r="BG7">
        <v>1</v>
      </c>
      <c r="BH7">
        <v>1</v>
      </c>
      <c r="BI7">
        <v>1</v>
      </c>
      <c r="BJ7">
        <v>1</v>
      </c>
      <c r="BK7">
        <v>1</v>
      </c>
      <c r="BL7">
        <v>1</v>
      </c>
      <c r="BM7">
        <v>1</v>
      </c>
      <c r="BN7">
        <v>1</v>
      </c>
      <c r="BO7">
        <v>1</v>
      </c>
      <c r="BP7">
        <v>1</v>
      </c>
      <c r="BQ7">
        <v>1</v>
      </c>
      <c r="BR7">
        <v>1</v>
      </c>
      <c r="BS7">
        <v>1</v>
      </c>
      <c r="BT7">
        <v>1</v>
      </c>
      <c r="BU7">
        <v>1</v>
      </c>
      <c r="BV7">
        <v>1</v>
      </c>
      <c r="BW7">
        <v>1</v>
      </c>
      <c r="BX7">
        <v>1</v>
      </c>
      <c r="BY7">
        <v>1</v>
      </c>
      <c r="BZ7">
        <v>1</v>
      </c>
      <c r="CA7">
        <v>1</v>
      </c>
      <c r="CB7">
        <v>1</v>
      </c>
      <c r="CC7">
        <v>1</v>
      </c>
      <c r="CD7">
        <v>1</v>
      </c>
      <c r="CE7">
        <v>1</v>
      </c>
      <c r="CF7">
        <v>1</v>
      </c>
      <c r="CG7">
        <v>1</v>
      </c>
      <c r="CH7">
        <v>1</v>
      </c>
      <c r="CI7">
        <v>1</v>
      </c>
      <c r="CJ7">
        <v>1</v>
      </c>
      <c r="CK7">
        <v>1</v>
      </c>
      <c r="CL7">
        <v>1</v>
      </c>
      <c r="CM7">
        <v>1</v>
      </c>
      <c r="CN7">
        <v>1</v>
      </c>
      <c r="CO7">
        <v>1</v>
      </c>
      <c r="CP7">
        <v>0</v>
      </c>
      <c r="CQ7">
        <v>0</v>
      </c>
      <c r="CR7">
        <v>1</v>
      </c>
      <c r="CS7">
        <v>1</v>
      </c>
      <c r="CT7">
        <v>1</v>
      </c>
      <c r="CU7">
        <v>0</v>
      </c>
      <c r="CV7">
        <v>0</v>
      </c>
      <c r="CW7">
        <v>1</v>
      </c>
      <c r="CX7">
        <v>1</v>
      </c>
      <c r="CY7">
        <v>1</v>
      </c>
      <c r="CZ7">
        <v>0</v>
      </c>
      <c r="DA7">
        <v>0</v>
      </c>
      <c r="DB7">
        <v>1</v>
      </c>
      <c r="DC7">
        <v>1</v>
      </c>
      <c r="DD7">
        <v>1</v>
      </c>
      <c r="DE7">
        <v>0</v>
      </c>
      <c r="DF7">
        <v>0</v>
      </c>
      <c r="DG7">
        <v>1</v>
      </c>
      <c r="DH7">
        <v>1</v>
      </c>
      <c r="DI7">
        <v>1</v>
      </c>
      <c r="DJ7">
        <v>0</v>
      </c>
      <c r="DK7">
        <v>1</v>
      </c>
      <c r="DL7">
        <v>1</v>
      </c>
      <c r="DM7">
        <v>1</v>
      </c>
      <c r="DN7">
        <v>1</v>
      </c>
      <c r="DO7">
        <v>0</v>
      </c>
      <c r="DP7">
        <v>0</v>
      </c>
      <c r="DQ7">
        <v>1</v>
      </c>
      <c r="DR7">
        <v>1</v>
      </c>
      <c r="DS7">
        <v>1</v>
      </c>
      <c r="DT7">
        <v>0</v>
      </c>
      <c r="DU7">
        <v>1</v>
      </c>
      <c r="DV7">
        <v>1</v>
      </c>
      <c r="DW7">
        <v>1</v>
      </c>
      <c r="DX7">
        <v>1</v>
      </c>
      <c r="DY7">
        <v>0</v>
      </c>
      <c r="DZ7">
        <v>0</v>
      </c>
      <c r="EA7">
        <v>0</v>
      </c>
      <c r="EB7">
        <v>1</v>
      </c>
      <c r="EC7" s="23"/>
      <c r="ED7">
        <v>0</v>
      </c>
      <c r="EE7">
        <v>0</v>
      </c>
      <c r="EF7">
        <v>1</v>
      </c>
      <c r="EG7">
        <v>1</v>
      </c>
      <c r="EH7">
        <v>1</v>
      </c>
      <c r="EI7">
        <v>0</v>
      </c>
      <c r="EJ7">
        <v>0</v>
      </c>
      <c r="EK7">
        <v>0</v>
      </c>
      <c r="EL7">
        <v>1</v>
      </c>
      <c r="EM7">
        <v>1</v>
      </c>
      <c r="EN7">
        <v>0</v>
      </c>
      <c r="EO7">
        <v>0</v>
      </c>
      <c r="EP7">
        <v>1</v>
      </c>
      <c r="EQ7">
        <v>1</v>
      </c>
      <c r="ER7">
        <v>1</v>
      </c>
      <c r="ES7">
        <v>0</v>
      </c>
      <c r="ET7">
        <v>0</v>
      </c>
      <c r="EU7">
        <v>1</v>
      </c>
      <c r="EV7">
        <v>1</v>
      </c>
      <c r="EW7">
        <v>1</v>
      </c>
      <c r="EX7">
        <v>0</v>
      </c>
      <c r="EY7">
        <v>0</v>
      </c>
      <c r="EZ7">
        <v>1</v>
      </c>
      <c r="FA7">
        <v>1</v>
      </c>
      <c r="FB7">
        <v>1</v>
      </c>
      <c r="FC7">
        <v>0</v>
      </c>
      <c r="FD7">
        <v>0</v>
      </c>
      <c r="FE7">
        <v>1</v>
      </c>
      <c r="FF7">
        <v>1</v>
      </c>
      <c r="FG7">
        <v>1</v>
      </c>
      <c r="FH7">
        <v>0</v>
      </c>
      <c r="FI7">
        <v>0</v>
      </c>
      <c r="FJ7">
        <v>1</v>
      </c>
      <c r="FK7">
        <v>1</v>
      </c>
      <c r="FL7">
        <v>1</v>
      </c>
      <c r="FM7">
        <v>0</v>
      </c>
      <c r="FN7">
        <v>0</v>
      </c>
      <c r="FO7">
        <v>1</v>
      </c>
      <c r="FP7">
        <v>1</v>
      </c>
      <c r="FQ7">
        <v>1</v>
      </c>
      <c r="FR7">
        <v>0</v>
      </c>
      <c r="FS7">
        <v>0</v>
      </c>
      <c r="FT7">
        <v>1</v>
      </c>
      <c r="FU7">
        <v>1</v>
      </c>
      <c r="FV7">
        <v>1</v>
      </c>
      <c r="FW7">
        <v>0</v>
      </c>
      <c r="FX7">
        <v>0</v>
      </c>
      <c r="FY7">
        <v>1</v>
      </c>
      <c r="FZ7">
        <v>1</v>
      </c>
      <c r="GA7">
        <v>1</v>
      </c>
      <c r="GB7">
        <v>0</v>
      </c>
      <c r="GC7">
        <v>0</v>
      </c>
      <c r="GD7">
        <v>1</v>
      </c>
      <c r="GE7">
        <v>1</v>
      </c>
      <c r="GF7">
        <v>1</v>
      </c>
      <c r="GG7" s="60">
        <v>0</v>
      </c>
      <c r="GH7" s="60">
        <v>0</v>
      </c>
      <c r="GI7" s="60">
        <v>0</v>
      </c>
      <c r="GJ7" s="60">
        <v>0</v>
      </c>
      <c r="GK7" s="60">
        <v>0</v>
      </c>
      <c r="GL7">
        <v>0</v>
      </c>
      <c r="GM7">
        <v>0</v>
      </c>
      <c r="GN7">
        <v>1</v>
      </c>
      <c r="GO7">
        <v>1</v>
      </c>
      <c r="GP7">
        <v>1</v>
      </c>
      <c r="GQ7">
        <v>0</v>
      </c>
      <c r="GR7">
        <v>0</v>
      </c>
      <c r="GS7">
        <v>1</v>
      </c>
      <c r="GT7">
        <v>1</v>
      </c>
      <c r="GU7">
        <v>1</v>
      </c>
      <c r="GV7">
        <v>0</v>
      </c>
      <c r="GW7">
        <v>0</v>
      </c>
      <c r="GX7">
        <v>0</v>
      </c>
      <c r="GY7">
        <v>1</v>
      </c>
      <c r="GZ7">
        <v>1</v>
      </c>
      <c r="HA7">
        <v>0</v>
      </c>
      <c r="HB7">
        <v>0</v>
      </c>
      <c r="HC7">
        <v>1</v>
      </c>
      <c r="HD7">
        <v>1</v>
      </c>
      <c r="HE7">
        <v>1</v>
      </c>
      <c r="HF7">
        <v>0</v>
      </c>
      <c r="HG7">
        <v>0</v>
      </c>
      <c r="HH7">
        <v>1</v>
      </c>
      <c r="HI7">
        <v>1</v>
      </c>
      <c r="HJ7">
        <v>1</v>
      </c>
      <c r="HK7">
        <v>0</v>
      </c>
      <c r="HL7">
        <v>0</v>
      </c>
      <c r="HM7">
        <v>1</v>
      </c>
      <c r="HN7">
        <v>0</v>
      </c>
      <c r="HO7">
        <v>1</v>
      </c>
      <c r="HP7">
        <v>0</v>
      </c>
      <c r="HQ7">
        <v>0</v>
      </c>
      <c r="HR7">
        <v>0</v>
      </c>
      <c r="HS7">
        <v>0</v>
      </c>
      <c r="HT7">
        <v>0</v>
      </c>
      <c r="HU7">
        <v>0</v>
      </c>
      <c r="HV7">
        <v>0</v>
      </c>
      <c r="HW7">
        <v>1</v>
      </c>
      <c r="HX7">
        <v>1</v>
      </c>
      <c r="HY7">
        <v>1</v>
      </c>
      <c r="HZ7">
        <v>0</v>
      </c>
      <c r="IA7">
        <v>0</v>
      </c>
      <c r="IB7">
        <v>1</v>
      </c>
      <c r="IC7">
        <v>1</v>
      </c>
      <c r="ID7">
        <v>1</v>
      </c>
      <c r="IE7">
        <v>0</v>
      </c>
      <c r="IF7">
        <v>0</v>
      </c>
      <c r="IG7">
        <v>0</v>
      </c>
      <c r="IH7">
        <v>1</v>
      </c>
      <c r="II7">
        <v>1</v>
      </c>
      <c r="IJ7">
        <v>0</v>
      </c>
      <c r="IK7">
        <v>0</v>
      </c>
      <c r="IL7">
        <v>1</v>
      </c>
      <c r="IM7">
        <v>1</v>
      </c>
      <c r="IN7" s="26">
        <v>1</v>
      </c>
    </row>
    <row r="8" spans="1:1110" x14ac:dyDescent="0.35">
      <c r="A8" s="27">
        <v>2</v>
      </c>
      <c r="B8" t="s">
        <v>85</v>
      </c>
      <c r="C8" t="s">
        <v>86</v>
      </c>
      <c r="D8">
        <v>1</v>
      </c>
      <c r="E8">
        <v>1</v>
      </c>
      <c r="F8">
        <v>1</v>
      </c>
      <c r="G8">
        <v>1</v>
      </c>
      <c r="H8">
        <v>1</v>
      </c>
      <c r="I8">
        <v>0</v>
      </c>
      <c r="J8">
        <v>0</v>
      </c>
      <c r="K8">
        <v>0</v>
      </c>
      <c r="L8">
        <v>1</v>
      </c>
      <c r="M8">
        <v>1</v>
      </c>
      <c r="N8">
        <v>0</v>
      </c>
      <c r="O8">
        <v>0</v>
      </c>
      <c r="P8">
        <v>1</v>
      </c>
      <c r="Q8">
        <v>1</v>
      </c>
      <c r="R8">
        <v>1</v>
      </c>
      <c r="S8">
        <v>0</v>
      </c>
      <c r="T8">
        <v>0</v>
      </c>
      <c r="U8">
        <v>0</v>
      </c>
      <c r="V8">
        <v>1</v>
      </c>
      <c r="W8">
        <v>1</v>
      </c>
      <c r="X8">
        <v>0</v>
      </c>
      <c r="Y8">
        <v>0</v>
      </c>
      <c r="Z8">
        <v>0</v>
      </c>
      <c r="AA8">
        <v>0</v>
      </c>
      <c r="AB8">
        <v>0</v>
      </c>
      <c r="AC8">
        <v>0</v>
      </c>
      <c r="AD8">
        <v>1</v>
      </c>
      <c r="AE8">
        <v>1</v>
      </c>
      <c r="AF8">
        <v>1</v>
      </c>
      <c r="AG8">
        <v>1</v>
      </c>
      <c r="AH8">
        <v>1</v>
      </c>
      <c r="AI8">
        <v>1</v>
      </c>
      <c r="AJ8">
        <v>1</v>
      </c>
      <c r="AK8">
        <v>1</v>
      </c>
      <c r="AL8">
        <v>1</v>
      </c>
      <c r="AM8">
        <v>0</v>
      </c>
      <c r="AN8">
        <v>0</v>
      </c>
      <c r="AO8">
        <v>1</v>
      </c>
      <c r="AP8">
        <v>1</v>
      </c>
      <c r="AQ8">
        <v>1</v>
      </c>
      <c r="AR8">
        <v>1</v>
      </c>
      <c r="AS8">
        <v>1</v>
      </c>
      <c r="AT8">
        <v>1</v>
      </c>
      <c r="AU8">
        <v>1</v>
      </c>
      <c r="AV8">
        <v>1</v>
      </c>
      <c r="AW8">
        <v>1</v>
      </c>
      <c r="AX8">
        <v>1</v>
      </c>
      <c r="AY8">
        <v>1</v>
      </c>
      <c r="AZ8">
        <v>1</v>
      </c>
      <c r="BA8">
        <v>1</v>
      </c>
      <c r="BB8">
        <v>0</v>
      </c>
      <c r="BC8">
        <v>0</v>
      </c>
      <c r="BD8">
        <v>0</v>
      </c>
      <c r="BE8">
        <v>0</v>
      </c>
      <c r="BF8">
        <v>0</v>
      </c>
      <c r="BG8">
        <v>0</v>
      </c>
      <c r="BH8">
        <v>0</v>
      </c>
      <c r="BI8">
        <v>0</v>
      </c>
      <c r="BJ8">
        <v>0</v>
      </c>
      <c r="BK8">
        <v>0</v>
      </c>
      <c r="BL8">
        <v>1</v>
      </c>
      <c r="BM8">
        <v>1</v>
      </c>
      <c r="BN8">
        <v>0</v>
      </c>
      <c r="BO8">
        <v>0</v>
      </c>
      <c r="BP8">
        <v>1</v>
      </c>
      <c r="BQ8">
        <v>0</v>
      </c>
      <c r="BR8">
        <v>0</v>
      </c>
      <c r="BS8">
        <v>0</v>
      </c>
      <c r="BT8">
        <v>0</v>
      </c>
      <c r="BU8">
        <v>0</v>
      </c>
      <c r="BV8">
        <v>0</v>
      </c>
      <c r="BW8">
        <v>0</v>
      </c>
      <c r="BX8">
        <v>0</v>
      </c>
      <c r="BY8">
        <v>0</v>
      </c>
      <c r="BZ8">
        <v>0</v>
      </c>
      <c r="CA8">
        <v>0</v>
      </c>
      <c r="CB8">
        <v>0</v>
      </c>
      <c r="CC8">
        <v>0</v>
      </c>
      <c r="CD8">
        <v>1</v>
      </c>
      <c r="CE8">
        <v>1</v>
      </c>
      <c r="CF8">
        <v>0</v>
      </c>
      <c r="CG8">
        <v>0</v>
      </c>
      <c r="CH8">
        <v>0</v>
      </c>
      <c r="CI8">
        <v>0</v>
      </c>
      <c r="CJ8">
        <v>0</v>
      </c>
      <c r="CK8">
        <v>0</v>
      </c>
      <c r="CL8">
        <v>0</v>
      </c>
      <c r="CM8">
        <v>0</v>
      </c>
      <c r="CN8">
        <v>0</v>
      </c>
      <c r="CO8">
        <v>0</v>
      </c>
      <c r="CP8">
        <v>0</v>
      </c>
      <c r="CQ8">
        <v>0</v>
      </c>
      <c r="CR8">
        <v>0</v>
      </c>
      <c r="CS8">
        <v>0</v>
      </c>
      <c r="CT8">
        <v>0</v>
      </c>
      <c r="CU8">
        <v>0</v>
      </c>
      <c r="CV8">
        <v>0</v>
      </c>
      <c r="CW8">
        <v>1</v>
      </c>
      <c r="CX8">
        <v>1</v>
      </c>
      <c r="CY8">
        <v>1</v>
      </c>
      <c r="CZ8">
        <v>0</v>
      </c>
      <c r="DA8">
        <v>0</v>
      </c>
      <c r="DB8">
        <v>0</v>
      </c>
      <c r="DC8">
        <v>1</v>
      </c>
      <c r="DD8">
        <v>1</v>
      </c>
      <c r="DE8">
        <v>0</v>
      </c>
      <c r="DF8">
        <v>0</v>
      </c>
      <c r="DG8">
        <v>0</v>
      </c>
      <c r="DH8">
        <v>0</v>
      </c>
      <c r="DI8">
        <v>0</v>
      </c>
      <c r="DJ8">
        <v>0</v>
      </c>
      <c r="DK8">
        <v>0</v>
      </c>
      <c r="DL8">
        <v>0</v>
      </c>
      <c r="DM8">
        <v>0</v>
      </c>
      <c r="DN8">
        <v>0</v>
      </c>
      <c r="DO8">
        <v>0</v>
      </c>
      <c r="DP8">
        <v>0</v>
      </c>
      <c r="DQ8">
        <v>0</v>
      </c>
      <c r="DR8">
        <v>0</v>
      </c>
      <c r="DS8">
        <v>0</v>
      </c>
      <c r="DT8">
        <v>0</v>
      </c>
      <c r="DU8">
        <v>0</v>
      </c>
      <c r="DV8">
        <v>0</v>
      </c>
      <c r="DW8">
        <v>0</v>
      </c>
      <c r="DX8">
        <v>1</v>
      </c>
      <c r="DY8">
        <v>0</v>
      </c>
      <c r="DZ8">
        <v>0</v>
      </c>
      <c r="EA8">
        <v>0</v>
      </c>
      <c r="EB8">
        <v>0</v>
      </c>
      <c r="EC8" s="23"/>
      <c r="ED8">
        <v>0</v>
      </c>
      <c r="EE8">
        <v>0</v>
      </c>
      <c r="EF8">
        <v>0</v>
      </c>
      <c r="EG8">
        <v>0</v>
      </c>
      <c r="EH8">
        <v>0</v>
      </c>
      <c r="EI8">
        <v>0</v>
      </c>
      <c r="EJ8">
        <v>0</v>
      </c>
      <c r="EK8">
        <v>0</v>
      </c>
      <c r="EL8">
        <v>0</v>
      </c>
      <c r="EM8">
        <v>0</v>
      </c>
      <c r="EN8">
        <v>0</v>
      </c>
      <c r="EO8">
        <v>0</v>
      </c>
      <c r="EP8">
        <v>0</v>
      </c>
      <c r="EQ8">
        <v>0</v>
      </c>
      <c r="ER8">
        <v>0</v>
      </c>
      <c r="ES8">
        <v>0</v>
      </c>
      <c r="ET8">
        <v>0</v>
      </c>
      <c r="EU8">
        <v>1</v>
      </c>
      <c r="EV8">
        <v>1</v>
      </c>
      <c r="EW8">
        <v>1</v>
      </c>
      <c r="EX8">
        <v>0</v>
      </c>
      <c r="EY8">
        <v>0</v>
      </c>
      <c r="EZ8">
        <v>0</v>
      </c>
      <c r="FA8">
        <v>0</v>
      </c>
      <c r="FB8">
        <v>0</v>
      </c>
      <c r="FC8">
        <v>0</v>
      </c>
      <c r="FD8">
        <v>0</v>
      </c>
      <c r="FE8">
        <v>0</v>
      </c>
      <c r="FF8">
        <v>0</v>
      </c>
      <c r="FG8">
        <v>0</v>
      </c>
      <c r="FH8">
        <v>0</v>
      </c>
      <c r="FI8">
        <v>0</v>
      </c>
      <c r="FJ8">
        <v>0</v>
      </c>
      <c r="FK8">
        <v>0</v>
      </c>
      <c r="FL8">
        <v>0</v>
      </c>
      <c r="FM8">
        <v>0</v>
      </c>
      <c r="FN8">
        <v>0</v>
      </c>
      <c r="FO8">
        <v>0</v>
      </c>
      <c r="FP8">
        <v>0</v>
      </c>
      <c r="FQ8">
        <v>0</v>
      </c>
      <c r="FR8">
        <v>0</v>
      </c>
      <c r="FS8">
        <v>0</v>
      </c>
      <c r="FT8">
        <v>0</v>
      </c>
      <c r="FU8">
        <v>0</v>
      </c>
      <c r="FV8">
        <v>0</v>
      </c>
      <c r="FW8">
        <v>0</v>
      </c>
      <c r="FX8">
        <v>0</v>
      </c>
      <c r="FY8">
        <v>0</v>
      </c>
      <c r="FZ8">
        <v>0</v>
      </c>
      <c r="GA8">
        <v>0</v>
      </c>
      <c r="GB8">
        <v>0</v>
      </c>
      <c r="GC8">
        <v>0</v>
      </c>
      <c r="GD8">
        <v>0</v>
      </c>
      <c r="GE8">
        <v>0</v>
      </c>
      <c r="GF8">
        <v>0</v>
      </c>
      <c r="GG8" s="60">
        <v>0</v>
      </c>
      <c r="GH8" s="60">
        <v>0</v>
      </c>
      <c r="GI8" s="60">
        <v>0</v>
      </c>
      <c r="GJ8" s="60">
        <v>0</v>
      </c>
      <c r="GK8" s="60">
        <v>0</v>
      </c>
      <c r="GL8">
        <v>0</v>
      </c>
      <c r="GM8">
        <v>0</v>
      </c>
      <c r="GN8">
        <v>0</v>
      </c>
      <c r="GO8">
        <v>0</v>
      </c>
      <c r="GP8">
        <v>0</v>
      </c>
      <c r="GQ8">
        <v>0</v>
      </c>
      <c r="GR8">
        <v>0</v>
      </c>
      <c r="GS8">
        <v>0</v>
      </c>
      <c r="GT8">
        <v>0</v>
      </c>
      <c r="GU8">
        <v>0</v>
      </c>
      <c r="GV8">
        <v>0</v>
      </c>
      <c r="GW8">
        <v>0</v>
      </c>
      <c r="GX8">
        <v>0</v>
      </c>
      <c r="GY8">
        <v>0</v>
      </c>
      <c r="GZ8">
        <v>0</v>
      </c>
      <c r="HA8">
        <v>0</v>
      </c>
      <c r="HB8">
        <v>0</v>
      </c>
      <c r="HC8">
        <v>0</v>
      </c>
      <c r="HD8">
        <v>0</v>
      </c>
      <c r="HE8">
        <v>0</v>
      </c>
      <c r="HF8">
        <v>0</v>
      </c>
      <c r="HG8">
        <v>0</v>
      </c>
      <c r="HH8">
        <v>0</v>
      </c>
      <c r="HI8">
        <v>0</v>
      </c>
      <c r="HJ8">
        <v>0</v>
      </c>
      <c r="HK8">
        <v>0</v>
      </c>
      <c r="HL8">
        <v>0</v>
      </c>
      <c r="HM8">
        <v>0</v>
      </c>
      <c r="HN8">
        <v>0</v>
      </c>
      <c r="HO8">
        <v>0</v>
      </c>
      <c r="HP8">
        <v>0</v>
      </c>
      <c r="HQ8">
        <v>0</v>
      </c>
      <c r="HR8">
        <v>0</v>
      </c>
      <c r="HS8">
        <v>0</v>
      </c>
      <c r="HT8">
        <v>0</v>
      </c>
      <c r="HU8">
        <v>0</v>
      </c>
      <c r="HV8">
        <v>0</v>
      </c>
      <c r="HW8">
        <v>0</v>
      </c>
      <c r="HX8">
        <v>0</v>
      </c>
      <c r="HY8">
        <v>0</v>
      </c>
      <c r="HZ8">
        <v>0</v>
      </c>
      <c r="IA8">
        <v>0</v>
      </c>
      <c r="IB8">
        <v>0</v>
      </c>
      <c r="IC8">
        <v>0</v>
      </c>
      <c r="ID8">
        <v>0</v>
      </c>
      <c r="IE8">
        <v>0</v>
      </c>
      <c r="IF8">
        <v>0</v>
      </c>
      <c r="IG8">
        <v>0</v>
      </c>
      <c r="IH8">
        <v>0</v>
      </c>
      <c r="II8">
        <v>0</v>
      </c>
      <c r="IJ8">
        <v>0</v>
      </c>
      <c r="IK8">
        <v>0</v>
      </c>
      <c r="IL8">
        <v>0</v>
      </c>
      <c r="IM8">
        <v>0</v>
      </c>
      <c r="IN8" s="26">
        <v>0</v>
      </c>
    </row>
    <row r="9" spans="1:1110" x14ac:dyDescent="0.35">
      <c r="A9" s="27">
        <v>3</v>
      </c>
      <c r="B9" t="s">
        <v>87</v>
      </c>
      <c r="C9" t="s">
        <v>88</v>
      </c>
      <c r="D9">
        <v>1</v>
      </c>
      <c r="E9">
        <v>1</v>
      </c>
      <c r="F9">
        <v>1</v>
      </c>
      <c r="G9">
        <v>1</v>
      </c>
      <c r="H9">
        <v>1</v>
      </c>
      <c r="I9">
        <v>1</v>
      </c>
      <c r="J9">
        <v>1</v>
      </c>
      <c r="K9">
        <v>1</v>
      </c>
      <c r="L9">
        <v>1</v>
      </c>
      <c r="M9">
        <v>1</v>
      </c>
      <c r="N9">
        <v>1</v>
      </c>
      <c r="O9">
        <v>1</v>
      </c>
      <c r="P9">
        <v>1</v>
      </c>
      <c r="Q9">
        <v>1</v>
      </c>
      <c r="R9">
        <v>1</v>
      </c>
      <c r="S9">
        <v>0</v>
      </c>
      <c r="T9">
        <v>0</v>
      </c>
      <c r="U9">
        <v>0</v>
      </c>
      <c r="V9">
        <v>0</v>
      </c>
      <c r="W9">
        <v>0</v>
      </c>
      <c r="X9">
        <v>0</v>
      </c>
      <c r="Y9">
        <v>0</v>
      </c>
      <c r="Z9">
        <v>0</v>
      </c>
      <c r="AA9">
        <v>0</v>
      </c>
      <c r="AB9">
        <v>0</v>
      </c>
      <c r="AC9">
        <v>1</v>
      </c>
      <c r="AD9">
        <v>1</v>
      </c>
      <c r="AE9">
        <v>1</v>
      </c>
      <c r="AF9">
        <v>1</v>
      </c>
      <c r="AG9">
        <v>1</v>
      </c>
      <c r="AH9">
        <v>0</v>
      </c>
      <c r="AI9">
        <v>1</v>
      </c>
      <c r="AJ9">
        <v>1</v>
      </c>
      <c r="AK9">
        <v>1</v>
      </c>
      <c r="AL9">
        <v>1</v>
      </c>
      <c r="AM9">
        <v>1</v>
      </c>
      <c r="AN9">
        <v>1</v>
      </c>
      <c r="AO9">
        <v>1</v>
      </c>
      <c r="AP9">
        <v>1</v>
      </c>
      <c r="AQ9">
        <v>1</v>
      </c>
      <c r="AR9">
        <v>0</v>
      </c>
      <c r="AS9">
        <v>0</v>
      </c>
      <c r="AT9">
        <v>1</v>
      </c>
      <c r="AU9">
        <v>1</v>
      </c>
      <c r="AV9">
        <v>1</v>
      </c>
      <c r="AW9">
        <v>1</v>
      </c>
      <c r="AX9">
        <v>1</v>
      </c>
      <c r="AY9">
        <v>1</v>
      </c>
      <c r="AZ9">
        <v>1</v>
      </c>
      <c r="BA9">
        <v>1</v>
      </c>
      <c r="BB9">
        <v>0</v>
      </c>
      <c r="BC9">
        <v>0</v>
      </c>
      <c r="BD9">
        <v>0</v>
      </c>
      <c r="BE9">
        <v>0</v>
      </c>
      <c r="BF9">
        <v>0</v>
      </c>
      <c r="BG9">
        <v>0</v>
      </c>
      <c r="BH9">
        <v>0</v>
      </c>
      <c r="BI9">
        <v>0</v>
      </c>
      <c r="BJ9">
        <v>0</v>
      </c>
      <c r="BK9">
        <v>0</v>
      </c>
      <c r="BL9">
        <v>0</v>
      </c>
      <c r="BM9">
        <v>0</v>
      </c>
      <c r="BN9">
        <v>0</v>
      </c>
      <c r="BO9">
        <v>0</v>
      </c>
      <c r="BP9">
        <v>0</v>
      </c>
      <c r="BQ9">
        <v>1</v>
      </c>
      <c r="BR9">
        <v>1</v>
      </c>
      <c r="BS9">
        <v>0</v>
      </c>
      <c r="BT9">
        <v>1</v>
      </c>
      <c r="BU9">
        <v>0</v>
      </c>
      <c r="BV9">
        <v>0</v>
      </c>
      <c r="BW9">
        <v>0</v>
      </c>
      <c r="BX9">
        <v>0</v>
      </c>
      <c r="BY9">
        <v>0</v>
      </c>
      <c r="BZ9">
        <v>0</v>
      </c>
      <c r="CA9">
        <v>0</v>
      </c>
      <c r="CB9">
        <v>0</v>
      </c>
      <c r="CC9">
        <v>0</v>
      </c>
      <c r="CD9">
        <v>1</v>
      </c>
      <c r="CE9">
        <v>1</v>
      </c>
      <c r="CF9">
        <v>0</v>
      </c>
      <c r="CG9">
        <v>0</v>
      </c>
      <c r="CH9">
        <v>0</v>
      </c>
      <c r="CI9">
        <v>0</v>
      </c>
      <c r="CJ9">
        <v>0</v>
      </c>
      <c r="CK9">
        <v>0</v>
      </c>
      <c r="CL9">
        <v>0</v>
      </c>
      <c r="CM9">
        <v>0</v>
      </c>
      <c r="CN9">
        <v>0</v>
      </c>
      <c r="CO9">
        <v>0</v>
      </c>
      <c r="CP9">
        <v>0</v>
      </c>
      <c r="CQ9">
        <v>0</v>
      </c>
      <c r="CR9">
        <v>0</v>
      </c>
      <c r="CS9">
        <v>0</v>
      </c>
      <c r="CT9">
        <v>0</v>
      </c>
      <c r="CU9">
        <v>0</v>
      </c>
      <c r="CV9">
        <v>0</v>
      </c>
      <c r="CW9">
        <v>0</v>
      </c>
      <c r="CX9">
        <v>0</v>
      </c>
      <c r="CY9">
        <v>0</v>
      </c>
      <c r="CZ9">
        <v>0</v>
      </c>
      <c r="DA9">
        <v>0</v>
      </c>
      <c r="DB9">
        <v>0</v>
      </c>
      <c r="DC9">
        <v>1</v>
      </c>
      <c r="DD9">
        <v>1</v>
      </c>
      <c r="DE9">
        <v>0</v>
      </c>
      <c r="DF9">
        <v>0</v>
      </c>
      <c r="DG9">
        <v>0</v>
      </c>
      <c r="DH9">
        <v>0</v>
      </c>
      <c r="DI9">
        <v>0</v>
      </c>
      <c r="DJ9">
        <v>0</v>
      </c>
      <c r="DK9">
        <v>0</v>
      </c>
      <c r="DL9">
        <v>0</v>
      </c>
      <c r="DM9">
        <v>0</v>
      </c>
      <c r="DN9">
        <v>1</v>
      </c>
      <c r="DO9">
        <v>0</v>
      </c>
      <c r="DP9">
        <v>0</v>
      </c>
      <c r="DQ9">
        <v>0</v>
      </c>
      <c r="DR9">
        <v>0</v>
      </c>
      <c r="DS9">
        <v>0</v>
      </c>
      <c r="DT9">
        <v>0</v>
      </c>
      <c r="DU9">
        <v>1</v>
      </c>
      <c r="DV9">
        <v>1</v>
      </c>
      <c r="DW9">
        <v>1</v>
      </c>
      <c r="DX9">
        <v>1</v>
      </c>
      <c r="DY9">
        <v>0</v>
      </c>
      <c r="DZ9">
        <v>0</v>
      </c>
      <c r="EA9">
        <v>0</v>
      </c>
      <c r="EB9">
        <v>0</v>
      </c>
      <c r="EC9" s="23"/>
      <c r="ED9">
        <v>0</v>
      </c>
      <c r="EE9">
        <v>0</v>
      </c>
      <c r="EF9">
        <v>0</v>
      </c>
      <c r="EG9">
        <v>0</v>
      </c>
      <c r="EH9">
        <v>0</v>
      </c>
      <c r="EI9">
        <v>0</v>
      </c>
      <c r="EJ9">
        <v>0</v>
      </c>
      <c r="EK9">
        <v>0</v>
      </c>
      <c r="EL9">
        <v>0</v>
      </c>
      <c r="EM9">
        <v>0</v>
      </c>
      <c r="EN9">
        <v>0</v>
      </c>
      <c r="EO9">
        <v>0</v>
      </c>
      <c r="EP9">
        <v>0</v>
      </c>
      <c r="EQ9">
        <v>0</v>
      </c>
      <c r="ER9">
        <v>0</v>
      </c>
      <c r="ES9">
        <v>0</v>
      </c>
      <c r="ET9">
        <v>0</v>
      </c>
      <c r="EU9">
        <v>0</v>
      </c>
      <c r="EV9">
        <v>0</v>
      </c>
      <c r="EW9">
        <v>0</v>
      </c>
      <c r="EX9">
        <v>0</v>
      </c>
      <c r="EY9">
        <v>0</v>
      </c>
      <c r="EZ9">
        <v>0</v>
      </c>
      <c r="FA9">
        <v>0</v>
      </c>
      <c r="FB9">
        <v>0</v>
      </c>
      <c r="FC9">
        <v>0</v>
      </c>
      <c r="FD9">
        <v>0</v>
      </c>
      <c r="FE9">
        <v>0</v>
      </c>
      <c r="FF9">
        <v>0</v>
      </c>
      <c r="FG9">
        <v>0</v>
      </c>
      <c r="FH9">
        <v>0</v>
      </c>
      <c r="FI9">
        <v>0</v>
      </c>
      <c r="FJ9">
        <v>0</v>
      </c>
      <c r="FK9">
        <v>0</v>
      </c>
      <c r="FL9">
        <v>0</v>
      </c>
      <c r="FM9">
        <v>0</v>
      </c>
      <c r="FN9">
        <v>0</v>
      </c>
      <c r="FO9">
        <v>0</v>
      </c>
      <c r="FP9">
        <v>0</v>
      </c>
      <c r="FQ9">
        <v>0</v>
      </c>
      <c r="FR9">
        <v>0</v>
      </c>
      <c r="FS9">
        <v>0</v>
      </c>
      <c r="FT9">
        <v>0</v>
      </c>
      <c r="FU9">
        <v>0</v>
      </c>
      <c r="FV9">
        <v>0</v>
      </c>
      <c r="FW9">
        <v>0</v>
      </c>
      <c r="FX9">
        <v>0</v>
      </c>
      <c r="FY9">
        <v>0</v>
      </c>
      <c r="FZ9">
        <v>0</v>
      </c>
      <c r="GA9">
        <v>0</v>
      </c>
      <c r="GB9">
        <v>0</v>
      </c>
      <c r="GC9">
        <v>0</v>
      </c>
      <c r="GD9">
        <v>0</v>
      </c>
      <c r="GE9">
        <v>0</v>
      </c>
      <c r="GF9">
        <v>0</v>
      </c>
      <c r="GG9" s="60">
        <v>0</v>
      </c>
      <c r="GH9" s="60">
        <v>0</v>
      </c>
      <c r="GI9" s="60">
        <v>0</v>
      </c>
      <c r="GJ9" s="60">
        <v>0</v>
      </c>
      <c r="GK9" s="60">
        <v>0</v>
      </c>
      <c r="GL9">
        <v>0</v>
      </c>
      <c r="GM9">
        <v>0</v>
      </c>
      <c r="GN9">
        <v>0</v>
      </c>
      <c r="GO9">
        <v>0</v>
      </c>
      <c r="GP9">
        <v>0</v>
      </c>
      <c r="GQ9">
        <v>0</v>
      </c>
      <c r="GR9">
        <v>0</v>
      </c>
      <c r="GS9">
        <v>0</v>
      </c>
      <c r="GT9">
        <v>0</v>
      </c>
      <c r="GU9">
        <v>0</v>
      </c>
      <c r="GV9">
        <v>0</v>
      </c>
      <c r="GW9">
        <v>0</v>
      </c>
      <c r="GX9">
        <v>0</v>
      </c>
      <c r="GY9">
        <v>0</v>
      </c>
      <c r="GZ9">
        <v>0</v>
      </c>
      <c r="HA9">
        <v>0</v>
      </c>
      <c r="HB9">
        <v>0</v>
      </c>
      <c r="HC9">
        <v>0</v>
      </c>
      <c r="HD9">
        <v>0</v>
      </c>
      <c r="HE9">
        <v>0</v>
      </c>
      <c r="HF9">
        <v>0</v>
      </c>
      <c r="HG9">
        <v>0</v>
      </c>
      <c r="HH9">
        <v>0</v>
      </c>
      <c r="HI9">
        <v>0</v>
      </c>
      <c r="HJ9">
        <v>0</v>
      </c>
      <c r="HK9">
        <v>0</v>
      </c>
      <c r="HL9">
        <v>0</v>
      </c>
      <c r="HM9">
        <v>0</v>
      </c>
      <c r="HN9">
        <v>0</v>
      </c>
      <c r="HO9">
        <v>0</v>
      </c>
      <c r="HP9">
        <v>0</v>
      </c>
      <c r="HQ9">
        <v>0</v>
      </c>
      <c r="HR9">
        <v>0</v>
      </c>
      <c r="HS9">
        <v>0</v>
      </c>
      <c r="HT9">
        <v>0</v>
      </c>
      <c r="HU9">
        <v>0</v>
      </c>
      <c r="HV9">
        <v>0</v>
      </c>
      <c r="HW9">
        <v>0</v>
      </c>
      <c r="HX9">
        <v>0</v>
      </c>
      <c r="HY9">
        <v>0</v>
      </c>
      <c r="HZ9">
        <v>0</v>
      </c>
      <c r="IA9">
        <v>0</v>
      </c>
      <c r="IB9">
        <v>0</v>
      </c>
      <c r="IC9">
        <v>0</v>
      </c>
      <c r="ID9">
        <v>0</v>
      </c>
      <c r="IE9">
        <v>0</v>
      </c>
      <c r="IF9">
        <v>0</v>
      </c>
      <c r="IG9">
        <v>0</v>
      </c>
      <c r="IH9">
        <v>0</v>
      </c>
      <c r="II9">
        <v>0</v>
      </c>
      <c r="IJ9">
        <v>0</v>
      </c>
      <c r="IK9">
        <v>0</v>
      </c>
      <c r="IL9">
        <v>0</v>
      </c>
      <c r="IM9">
        <v>0</v>
      </c>
      <c r="IN9" s="26">
        <v>1</v>
      </c>
    </row>
    <row r="10" spans="1:1110" x14ac:dyDescent="0.35">
      <c r="A10" s="27">
        <v>4</v>
      </c>
      <c r="B10" t="s">
        <v>89</v>
      </c>
      <c r="C10" t="s">
        <v>90</v>
      </c>
      <c r="D10">
        <v>1</v>
      </c>
      <c r="E10">
        <v>1</v>
      </c>
      <c r="F10">
        <v>1</v>
      </c>
      <c r="G10">
        <v>1</v>
      </c>
      <c r="H10">
        <v>1</v>
      </c>
      <c r="I10">
        <v>0</v>
      </c>
      <c r="J10">
        <v>0</v>
      </c>
      <c r="K10">
        <v>0</v>
      </c>
      <c r="L10">
        <v>1</v>
      </c>
      <c r="M10">
        <v>1</v>
      </c>
      <c r="N10">
        <v>1</v>
      </c>
      <c r="O10">
        <v>1</v>
      </c>
      <c r="P10">
        <v>1</v>
      </c>
      <c r="Q10">
        <v>1</v>
      </c>
      <c r="R10">
        <v>0</v>
      </c>
      <c r="S10">
        <v>1</v>
      </c>
      <c r="T10">
        <v>1</v>
      </c>
      <c r="U10">
        <v>1</v>
      </c>
      <c r="V10">
        <v>1</v>
      </c>
      <c r="W10">
        <v>1</v>
      </c>
      <c r="X10">
        <v>0</v>
      </c>
      <c r="Y10">
        <v>0</v>
      </c>
      <c r="Z10">
        <v>0</v>
      </c>
      <c r="AA10">
        <v>0</v>
      </c>
      <c r="AB10">
        <v>0</v>
      </c>
      <c r="AC10">
        <v>0</v>
      </c>
      <c r="AD10">
        <v>1</v>
      </c>
      <c r="AE10">
        <v>1</v>
      </c>
      <c r="AF10">
        <v>1</v>
      </c>
      <c r="AG10">
        <v>1</v>
      </c>
      <c r="AH10">
        <v>0</v>
      </c>
      <c r="AI10">
        <v>0</v>
      </c>
      <c r="AJ10">
        <v>0</v>
      </c>
      <c r="AK10">
        <v>0</v>
      </c>
      <c r="AL10">
        <v>0</v>
      </c>
      <c r="AM10">
        <v>1</v>
      </c>
      <c r="AN10">
        <v>1</v>
      </c>
      <c r="AO10">
        <v>1</v>
      </c>
      <c r="AP10">
        <v>1</v>
      </c>
      <c r="AQ10">
        <v>1</v>
      </c>
      <c r="AR10">
        <v>0</v>
      </c>
      <c r="AS10">
        <v>0</v>
      </c>
      <c r="AT10">
        <v>1</v>
      </c>
      <c r="AU10">
        <v>1</v>
      </c>
      <c r="AV10">
        <v>1</v>
      </c>
      <c r="AW10">
        <v>1</v>
      </c>
      <c r="AY10">
        <v>1</v>
      </c>
      <c r="AZ10">
        <v>1</v>
      </c>
      <c r="BA10">
        <v>1</v>
      </c>
      <c r="BB10">
        <v>0</v>
      </c>
      <c r="BC10">
        <v>0</v>
      </c>
      <c r="BD10">
        <v>0</v>
      </c>
      <c r="BE10">
        <v>0</v>
      </c>
      <c r="BF10">
        <v>0</v>
      </c>
      <c r="BG10">
        <v>0</v>
      </c>
      <c r="BH10">
        <v>0</v>
      </c>
      <c r="BI10">
        <v>0</v>
      </c>
      <c r="BJ10">
        <v>0</v>
      </c>
      <c r="BK10">
        <v>0</v>
      </c>
      <c r="BL10">
        <v>0</v>
      </c>
      <c r="BM10">
        <v>0</v>
      </c>
      <c r="BN10">
        <v>0</v>
      </c>
      <c r="BO10">
        <v>0</v>
      </c>
      <c r="BP10">
        <v>1</v>
      </c>
      <c r="BQ10">
        <v>1</v>
      </c>
      <c r="BR10">
        <v>1</v>
      </c>
      <c r="BS10">
        <v>1</v>
      </c>
      <c r="BT10">
        <v>1</v>
      </c>
      <c r="BU10">
        <v>1</v>
      </c>
      <c r="BV10">
        <v>0</v>
      </c>
      <c r="BW10">
        <v>0</v>
      </c>
      <c r="BX10">
        <v>0</v>
      </c>
      <c r="BY10">
        <v>0</v>
      </c>
      <c r="BZ10">
        <v>0</v>
      </c>
      <c r="CA10">
        <v>0</v>
      </c>
      <c r="CB10">
        <v>0</v>
      </c>
      <c r="CC10">
        <v>0</v>
      </c>
      <c r="CD10">
        <v>0</v>
      </c>
      <c r="CE10">
        <v>0</v>
      </c>
      <c r="CF10">
        <v>0</v>
      </c>
      <c r="CG10">
        <v>0</v>
      </c>
      <c r="CH10">
        <v>0</v>
      </c>
      <c r="CI10">
        <v>0</v>
      </c>
      <c r="CJ10">
        <v>0</v>
      </c>
      <c r="CK10">
        <v>0</v>
      </c>
      <c r="CL10">
        <v>0</v>
      </c>
      <c r="CM10">
        <v>0</v>
      </c>
      <c r="CN10">
        <v>0</v>
      </c>
      <c r="CO10">
        <v>0</v>
      </c>
      <c r="CP10">
        <v>0</v>
      </c>
      <c r="CQ10">
        <v>0</v>
      </c>
      <c r="CR10">
        <v>0</v>
      </c>
      <c r="CS10">
        <v>0</v>
      </c>
      <c r="CT10">
        <v>0</v>
      </c>
      <c r="CU10">
        <v>0</v>
      </c>
      <c r="CV10">
        <v>0</v>
      </c>
      <c r="CW10">
        <v>0</v>
      </c>
      <c r="CX10">
        <v>0</v>
      </c>
      <c r="CY10">
        <v>0</v>
      </c>
      <c r="CZ10">
        <v>0</v>
      </c>
      <c r="DA10">
        <v>0</v>
      </c>
      <c r="DB10">
        <v>0</v>
      </c>
      <c r="DC10">
        <v>1</v>
      </c>
      <c r="DD10">
        <v>1</v>
      </c>
      <c r="DE10">
        <v>0</v>
      </c>
      <c r="DF10">
        <v>0</v>
      </c>
      <c r="DG10">
        <v>0</v>
      </c>
      <c r="DH10">
        <v>0</v>
      </c>
      <c r="DI10">
        <v>0</v>
      </c>
      <c r="DJ10">
        <v>0</v>
      </c>
      <c r="DK10">
        <v>0</v>
      </c>
      <c r="DL10">
        <v>0</v>
      </c>
      <c r="DM10">
        <v>0</v>
      </c>
      <c r="DN10">
        <v>1</v>
      </c>
      <c r="DO10">
        <v>0</v>
      </c>
      <c r="DP10">
        <v>0</v>
      </c>
      <c r="DQ10">
        <v>0</v>
      </c>
      <c r="DR10">
        <v>0</v>
      </c>
      <c r="DS10">
        <v>0</v>
      </c>
      <c r="DT10">
        <v>0</v>
      </c>
      <c r="DU10">
        <v>1</v>
      </c>
      <c r="DV10">
        <v>1</v>
      </c>
      <c r="DW10">
        <v>1</v>
      </c>
      <c r="DX10">
        <v>1</v>
      </c>
      <c r="DY10">
        <v>0</v>
      </c>
      <c r="DZ10">
        <v>0</v>
      </c>
      <c r="EA10">
        <v>0</v>
      </c>
      <c r="EB10">
        <v>0</v>
      </c>
      <c r="EC10" s="23"/>
      <c r="ED10">
        <v>0</v>
      </c>
      <c r="EE10">
        <v>0</v>
      </c>
      <c r="EF10">
        <v>0</v>
      </c>
      <c r="EG10">
        <v>0</v>
      </c>
      <c r="EH10">
        <v>0</v>
      </c>
      <c r="EI10">
        <v>0</v>
      </c>
      <c r="EJ10">
        <v>0</v>
      </c>
      <c r="EK10">
        <v>0</v>
      </c>
      <c r="EN10">
        <v>0</v>
      </c>
      <c r="EO10">
        <v>0</v>
      </c>
      <c r="EP10">
        <v>0</v>
      </c>
      <c r="EQ10">
        <v>0</v>
      </c>
      <c r="ER10">
        <v>0</v>
      </c>
      <c r="ES10">
        <v>0</v>
      </c>
      <c r="ET10">
        <v>0</v>
      </c>
      <c r="EU10">
        <v>0</v>
      </c>
      <c r="EV10">
        <v>0</v>
      </c>
      <c r="EW10">
        <v>0</v>
      </c>
      <c r="EX10">
        <v>0</v>
      </c>
      <c r="EY10">
        <v>0</v>
      </c>
      <c r="EZ10">
        <v>0</v>
      </c>
      <c r="FA10">
        <v>0</v>
      </c>
      <c r="FB10">
        <v>0</v>
      </c>
      <c r="FC10">
        <v>0</v>
      </c>
      <c r="FD10">
        <v>0</v>
      </c>
      <c r="FE10">
        <v>0</v>
      </c>
      <c r="FF10">
        <v>0</v>
      </c>
      <c r="FG10">
        <v>0</v>
      </c>
      <c r="FH10">
        <v>0</v>
      </c>
      <c r="FI10">
        <v>0</v>
      </c>
      <c r="FJ10">
        <v>1</v>
      </c>
      <c r="FK10">
        <v>1</v>
      </c>
      <c r="FL10">
        <v>1</v>
      </c>
      <c r="FM10">
        <v>0</v>
      </c>
      <c r="FN10">
        <v>0</v>
      </c>
      <c r="FO10">
        <v>0</v>
      </c>
      <c r="FP10">
        <v>0</v>
      </c>
      <c r="FQ10">
        <v>0</v>
      </c>
      <c r="FR10">
        <v>0</v>
      </c>
      <c r="FS10">
        <v>0</v>
      </c>
      <c r="FT10">
        <v>0</v>
      </c>
      <c r="FU10">
        <v>0</v>
      </c>
      <c r="FV10">
        <v>0</v>
      </c>
      <c r="FW10">
        <v>0</v>
      </c>
      <c r="FX10">
        <v>0</v>
      </c>
      <c r="FY10">
        <v>0</v>
      </c>
      <c r="FZ10">
        <v>0</v>
      </c>
      <c r="GA10">
        <v>0</v>
      </c>
      <c r="GB10">
        <v>0</v>
      </c>
      <c r="GC10">
        <v>0</v>
      </c>
      <c r="GD10">
        <v>0</v>
      </c>
      <c r="GE10">
        <v>0</v>
      </c>
      <c r="GF10">
        <v>0</v>
      </c>
      <c r="GG10" s="60">
        <v>0</v>
      </c>
      <c r="GH10" s="60">
        <v>0</v>
      </c>
      <c r="GI10" s="60">
        <v>0</v>
      </c>
      <c r="GJ10" s="60">
        <v>0</v>
      </c>
      <c r="GK10" s="60">
        <v>0</v>
      </c>
      <c r="GL10">
        <v>0</v>
      </c>
      <c r="GM10">
        <v>0</v>
      </c>
      <c r="GN10">
        <v>0</v>
      </c>
      <c r="GO10">
        <v>0</v>
      </c>
      <c r="GP10">
        <v>0</v>
      </c>
      <c r="GQ10">
        <v>0</v>
      </c>
      <c r="GR10">
        <v>0</v>
      </c>
      <c r="GS10">
        <v>0</v>
      </c>
      <c r="GT10">
        <v>0</v>
      </c>
      <c r="GU10">
        <v>0</v>
      </c>
      <c r="GV10">
        <v>0</v>
      </c>
      <c r="GW10">
        <v>0</v>
      </c>
      <c r="GX10">
        <v>0</v>
      </c>
      <c r="GY10">
        <v>0</v>
      </c>
      <c r="GZ10">
        <v>0</v>
      </c>
      <c r="HA10">
        <v>0</v>
      </c>
      <c r="HB10">
        <v>0</v>
      </c>
      <c r="HC10">
        <v>0</v>
      </c>
      <c r="HD10">
        <v>0</v>
      </c>
      <c r="HE10">
        <v>0</v>
      </c>
      <c r="HF10">
        <v>0</v>
      </c>
      <c r="HG10">
        <v>0</v>
      </c>
      <c r="HH10">
        <v>0</v>
      </c>
      <c r="HI10">
        <v>0</v>
      </c>
      <c r="HJ10">
        <v>0</v>
      </c>
      <c r="HK10">
        <v>0</v>
      </c>
      <c r="HL10">
        <v>0</v>
      </c>
      <c r="HM10">
        <v>0</v>
      </c>
      <c r="HN10">
        <v>0</v>
      </c>
      <c r="HO10">
        <v>0</v>
      </c>
      <c r="HP10">
        <v>0</v>
      </c>
      <c r="HQ10">
        <v>0</v>
      </c>
      <c r="HR10">
        <v>0</v>
      </c>
      <c r="HS10">
        <v>0</v>
      </c>
      <c r="HT10">
        <v>0</v>
      </c>
      <c r="HU10">
        <v>0</v>
      </c>
      <c r="HV10">
        <v>0</v>
      </c>
      <c r="HW10">
        <v>0</v>
      </c>
      <c r="HX10">
        <v>0</v>
      </c>
      <c r="HY10">
        <v>0</v>
      </c>
      <c r="HZ10">
        <v>0</v>
      </c>
      <c r="IA10">
        <v>0</v>
      </c>
      <c r="IB10">
        <v>0</v>
      </c>
      <c r="IC10">
        <v>0</v>
      </c>
      <c r="ID10">
        <v>0</v>
      </c>
      <c r="IE10">
        <v>0</v>
      </c>
      <c r="IF10">
        <v>0</v>
      </c>
      <c r="IG10">
        <v>0</v>
      </c>
      <c r="IH10">
        <v>0</v>
      </c>
      <c r="II10">
        <v>0</v>
      </c>
      <c r="IJ10">
        <v>0</v>
      </c>
      <c r="IK10">
        <v>0</v>
      </c>
      <c r="IL10">
        <v>0</v>
      </c>
      <c r="IM10">
        <v>0</v>
      </c>
      <c r="IN10" s="26">
        <v>0</v>
      </c>
    </row>
    <row r="11" spans="1:1110" x14ac:dyDescent="0.35">
      <c r="A11" s="44" t="s">
        <v>91</v>
      </c>
      <c r="B11" s="45"/>
      <c r="C11" s="45"/>
      <c r="EC11" s="23"/>
      <c r="IN11" s="26"/>
    </row>
    <row r="12" spans="1:1110" ht="17" customHeight="1" x14ac:dyDescent="0.35">
      <c r="A12" s="27">
        <v>5</v>
      </c>
      <c r="B12" t="s">
        <v>92</v>
      </c>
      <c r="C12" t="s">
        <v>93</v>
      </c>
      <c r="D12">
        <v>0</v>
      </c>
      <c r="E12">
        <v>0</v>
      </c>
      <c r="F12">
        <v>0</v>
      </c>
      <c r="G12">
        <v>1</v>
      </c>
      <c r="H12">
        <v>1</v>
      </c>
      <c r="I12">
        <v>1</v>
      </c>
      <c r="J12">
        <v>1</v>
      </c>
      <c r="K12">
        <v>1</v>
      </c>
      <c r="L12">
        <v>1</v>
      </c>
      <c r="M12">
        <v>1</v>
      </c>
      <c r="N12">
        <v>0</v>
      </c>
      <c r="O12">
        <v>0</v>
      </c>
      <c r="P12">
        <v>0</v>
      </c>
      <c r="Q12">
        <v>1</v>
      </c>
      <c r="R12">
        <v>1</v>
      </c>
      <c r="S12">
        <v>1</v>
      </c>
      <c r="T12">
        <v>1</v>
      </c>
      <c r="U12">
        <v>1</v>
      </c>
      <c r="V12">
        <v>1</v>
      </c>
      <c r="W12">
        <v>1</v>
      </c>
      <c r="X12">
        <v>1</v>
      </c>
      <c r="Y12">
        <v>1</v>
      </c>
      <c r="Z12">
        <v>1</v>
      </c>
      <c r="AA12">
        <v>1</v>
      </c>
      <c r="AB12">
        <v>1</v>
      </c>
      <c r="AC12">
        <v>0</v>
      </c>
      <c r="AD12">
        <v>0</v>
      </c>
      <c r="AE12">
        <v>0</v>
      </c>
      <c r="AF12">
        <v>0</v>
      </c>
      <c r="AG12">
        <v>1</v>
      </c>
      <c r="AH12">
        <v>0</v>
      </c>
      <c r="AI12">
        <v>1</v>
      </c>
      <c r="AJ12">
        <v>0</v>
      </c>
      <c r="AK12">
        <v>0</v>
      </c>
      <c r="AL12">
        <v>0</v>
      </c>
      <c r="AM12">
        <v>0</v>
      </c>
      <c r="AN12">
        <v>1</v>
      </c>
      <c r="AO12">
        <v>1</v>
      </c>
      <c r="AP12">
        <v>1</v>
      </c>
      <c r="AQ12">
        <v>1</v>
      </c>
      <c r="AR12">
        <v>0</v>
      </c>
      <c r="AS12">
        <v>0</v>
      </c>
      <c r="AT12">
        <v>1</v>
      </c>
      <c r="AU12">
        <v>1</v>
      </c>
      <c r="AV12">
        <v>1</v>
      </c>
      <c r="AW12">
        <v>1</v>
      </c>
      <c r="AX12">
        <v>1</v>
      </c>
      <c r="AY12">
        <v>1</v>
      </c>
      <c r="AZ12">
        <v>1</v>
      </c>
      <c r="BA12">
        <v>1</v>
      </c>
      <c r="BB12">
        <v>0</v>
      </c>
      <c r="BC12">
        <v>0</v>
      </c>
      <c r="BD12">
        <v>0</v>
      </c>
      <c r="BE12">
        <v>0</v>
      </c>
      <c r="BF12">
        <v>0</v>
      </c>
      <c r="BG12">
        <v>0</v>
      </c>
      <c r="BH12">
        <v>0</v>
      </c>
      <c r="BI12">
        <v>0</v>
      </c>
      <c r="BJ12">
        <v>0</v>
      </c>
      <c r="BK12">
        <v>0</v>
      </c>
      <c r="BL12">
        <v>0</v>
      </c>
      <c r="BM12">
        <v>0</v>
      </c>
      <c r="BN12">
        <v>1</v>
      </c>
      <c r="BO12">
        <v>0</v>
      </c>
      <c r="BP12">
        <v>0</v>
      </c>
      <c r="BQ12">
        <v>1</v>
      </c>
      <c r="BR12">
        <v>1</v>
      </c>
      <c r="BS12">
        <v>1</v>
      </c>
      <c r="BT12">
        <v>1</v>
      </c>
      <c r="BU12">
        <v>1</v>
      </c>
      <c r="BV12">
        <v>0</v>
      </c>
      <c r="BW12">
        <v>0</v>
      </c>
      <c r="BX12">
        <v>0</v>
      </c>
      <c r="BY12">
        <v>0</v>
      </c>
      <c r="BZ12">
        <v>0</v>
      </c>
      <c r="CA12">
        <v>0</v>
      </c>
      <c r="CB12">
        <v>0</v>
      </c>
      <c r="CC12">
        <v>0</v>
      </c>
      <c r="CD12">
        <v>0</v>
      </c>
      <c r="CE12">
        <v>0</v>
      </c>
      <c r="CF12">
        <v>0</v>
      </c>
      <c r="CG12">
        <v>0</v>
      </c>
      <c r="CH12">
        <v>0</v>
      </c>
      <c r="CI12">
        <v>0</v>
      </c>
      <c r="CJ12">
        <v>0</v>
      </c>
      <c r="CK12">
        <v>0</v>
      </c>
      <c r="CL12">
        <v>0</v>
      </c>
      <c r="CM12">
        <v>0</v>
      </c>
      <c r="CN12">
        <v>0</v>
      </c>
      <c r="CO12">
        <v>0</v>
      </c>
      <c r="CP12">
        <v>0</v>
      </c>
      <c r="CQ12">
        <v>0</v>
      </c>
      <c r="CR12">
        <v>1</v>
      </c>
      <c r="CS12">
        <v>0</v>
      </c>
      <c r="CT12">
        <v>0</v>
      </c>
      <c r="CU12">
        <v>0</v>
      </c>
      <c r="CV12">
        <v>0</v>
      </c>
      <c r="CW12">
        <v>0</v>
      </c>
      <c r="CX12">
        <v>0</v>
      </c>
      <c r="CY12">
        <v>0</v>
      </c>
      <c r="CZ12">
        <v>0</v>
      </c>
      <c r="DA12">
        <v>0</v>
      </c>
      <c r="DB12">
        <v>0</v>
      </c>
      <c r="DC12">
        <v>1</v>
      </c>
      <c r="DD12">
        <v>1</v>
      </c>
      <c r="DE12">
        <v>0</v>
      </c>
      <c r="DF12">
        <v>0</v>
      </c>
      <c r="DG12">
        <v>0</v>
      </c>
      <c r="DH12">
        <v>0</v>
      </c>
      <c r="DI12">
        <v>0</v>
      </c>
      <c r="DJ12">
        <v>0</v>
      </c>
      <c r="DK12">
        <v>0</v>
      </c>
      <c r="DL12">
        <v>0</v>
      </c>
      <c r="DM12">
        <v>1</v>
      </c>
      <c r="DN12">
        <v>1</v>
      </c>
      <c r="DO12">
        <v>0</v>
      </c>
      <c r="DP12">
        <v>0</v>
      </c>
      <c r="DQ12">
        <v>0</v>
      </c>
      <c r="DR12">
        <v>0</v>
      </c>
      <c r="DS12">
        <v>0</v>
      </c>
      <c r="DT12">
        <v>0</v>
      </c>
      <c r="DU12">
        <v>1</v>
      </c>
      <c r="DV12">
        <v>1</v>
      </c>
      <c r="DW12">
        <v>1</v>
      </c>
      <c r="DX12">
        <v>1</v>
      </c>
      <c r="DY12">
        <v>0</v>
      </c>
      <c r="DZ12">
        <v>0</v>
      </c>
      <c r="EA12">
        <v>0</v>
      </c>
      <c r="EB12">
        <v>0</v>
      </c>
      <c r="EC12" s="23"/>
      <c r="ED12">
        <v>0</v>
      </c>
      <c r="EE12">
        <v>0</v>
      </c>
      <c r="EF12">
        <v>1</v>
      </c>
      <c r="EG12">
        <v>0</v>
      </c>
      <c r="EH12">
        <v>0</v>
      </c>
      <c r="EI12">
        <v>0</v>
      </c>
      <c r="EJ12">
        <v>0</v>
      </c>
      <c r="EK12">
        <v>0</v>
      </c>
      <c r="EL12">
        <v>0</v>
      </c>
      <c r="EM12">
        <v>0</v>
      </c>
      <c r="EN12">
        <v>0</v>
      </c>
      <c r="EO12">
        <v>0</v>
      </c>
      <c r="EP12">
        <v>0</v>
      </c>
      <c r="EQ12">
        <v>0</v>
      </c>
      <c r="ER12">
        <v>0</v>
      </c>
      <c r="ES12">
        <v>0</v>
      </c>
      <c r="ET12">
        <v>0</v>
      </c>
      <c r="EU12">
        <v>0</v>
      </c>
      <c r="EV12">
        <v>0</v>
      </c>
      <c r="EW12">
        <v>0</v>
      </c>
      <c r="EX12">
        <v>0</v>
      </c>
      <c r="EY12">
        <v>0</v>
      </c>
      <c r="EZ12">
        <v>0</v>
      </c>
      <c r="FA12">
        <v>0</v>
      </c>
      <c r="FB12">
        <v>0</v>
      </c>
      <c r="FC12">
        <v>0</v>
      </c>
      <c r="FD12">
        <v>0</v>
      </c>
      <c r="FE12">
        <v>0</v>
      </c>
      <c r="FF12">
        <v>0</v>
      </c>
      <c r="FG12">
        <v>0</v>
      </c>
      <c r="FH12">
        <v>0</v>
      </c>
      <c r="FI12">
        <v>0</v>
      </c>
      <c r="FJ12">
        <v>0</v>
      </c>
      <c r="FK12">
        <v>0</v>
      </c>
      <c r="FL12">
        <v>0</v>
      </c>
      <c r="FM12">
        <v>0</v>
      </c>
      <c r="FN12">
        <v>0</v>
      </c>
      <c r="FO12">
        <v>0</v>
      </c>
      <c r="FP12">
        <v>0</v>
      </c>
      <c r="FQ12">
        <v>0</v>
      </c>
      <c r="FR12">
        <v>0</v>
      </c>
      <c r="FS12">
        <v>0</v>
      </c>
      <c r="FT12">
        <v>0</v>
      </c>
      <c r="FU12">
        <v>0</v>
      </c>
      <c r="FV12">
        <v>0</v>
      </c>
      <c r="FW12">
        <v>0</v>
      </c>
      <c r="FX12">
        <v>0</v>
      </c>
      <c r="FY12">
        <v>0</v>
      </c>
      <c r="FZ12">
        <v>0</v>
      </c>
      <c r="GA12">
        <v>0</v>
      </c>
      <c r="GB12">
        <v>0</v>
      </c>
      <c r="GC12">
        <v>0</v>
      </c>
      <c r="GD12">
        <v>1</v>
      </c>
      <c r="GE12">
        <v>1</v>
      </c>
      <c r="GF12">
        <v>1</v>
      </c>
      <c r="GG12" s="60">
        <v>0</v>
      </c>
      <c r="GH12" s="60">
        <v>0</v>
      </c>
      <c r="GI12" s="60">
        <v>0</v>
      </c>
      <c r="GJ12" s="60">
        <v>0</v>
      </c>
      <c r="GK12" s="60">
        <v>0</v>
      </c>
      <c r="GL12">
        <v>0</v>
      </c>
      <c r="GM12">
        <v>0</v>
      </c>
      <c r="GN12">
        <v>0</v>
      </c>
      <c r="GO12">
        <v>0</v>
      </c>
      <c r="GP12">
        <v>0</v>
      </c>
      <c r="GQ12">
        <v>0</v>
      </c>
      <c r="GR12">
        <v>0</v>
      </c>
      <c r="GS12">
        <v>1</v>
      </c>
      <c r="GT12">
        <v>1</v>
      </c>
      <c r="GU12">
        <v>1</v>
      </c>
      <c r="GV12">
        <v>0</v>
      </c>
      <c r="GW12">
        <v>0</v>
      </c>
      <c r="GX12">
        <v>0</v>
      </c>
      <c r="GY12">
        <v>0</v>
      </c>
      <c r="GZ12">
        <v>0</v>
      </c>
      <c r="HA12">
        <v>0</v>
      </c>
      <c r="HB12">
        <v>0</v>
      </c>
      <c r="HC12">
        <v>0</v>
      </c>
      <c r="HD12">
        <v>0</v>
      </c>
      <c r="HE12">
        <v>0</v>
      </c>
      <c r="HF12">
        <v>0</v>
      </c>
      <c r="HG12">
        <v>0</v>
      </c>
      <c r="HH12">
        <v>0</v>
      </c>
      <c r="HI12">
        <v>0</v>
      </c>
      <c r="HJ12">
        <v>0</v>
      </c>
      <c r="HK12">
        <v>0</v>
      </c>
      <c r="HL12">
        <v>0</v>
      </c>
      <c r="HM12">
        <v>0</v>
      </c>
      <c r="HN12">
        <v>0</v>
      </c>
      <c r="HO12">
        <v>0</v>
      </c>
      <c r="HP12">
        <v>0</v>
      </c>
      <c r="HQ12">
        <v>0</v>
      </c>
      <c r="HR12">
        <v>0</v>
      </c>
      <c r="HS12">
        <v>0</v>
      </c>
      <c r="HT12">
        <v>0</v>
      </c>
      <c r="HU12">
        <v>0</v>
      </c>
      <c r="HV12">
        <v>0</v>
      </c>
      <c r="HW12">
        <v>0</v>
      </c>
      <c r="HX12">
        <v>0</v>
      </c>
      <c r="HY12">
        <v>0</v>
      </c>
      <c r="HZ12">
        <v>0</v>
      </c>
      <c r="IA12">
        <v>0</v>
      </c>
      <c r="IB12">
        <v>0</v>
      </c>
      <c r="IC12">
        <v>0</v>
      </c>
      <c r="ID12">
        <v>0</v>
      </c>
      <c r="IE12">
        <v>0</v>
      </c>
      <c r="IF12">
        <v>0</v>
      </c>
      <c r="IG12">
        <v>0</v>
      </c>
      <c r="IH12">
        <v>1</v>
      </c>
      <c r="II12">
        <v>1</v>
      </c>
      <c r="IJ12">
        <v>0</v>
      </c>
      <c r="IK12">
        <v>0</v>
      </c>
      <c r="IL12">
        <v>0</v>
      </c>
      <c r="IM12">
        <v>1</v>
      </c>
      <c r="IN12" s="26">
        <v>1</v>
      </c>
    </row>
    <row r="13" spans="1:1110" x14ac:dyDescent="0.35">
      <c r="A13" s="27">
        <v>6</v>
      </c>
      <c r="B13" t="s">
        <v>94</v>
      </c>
      <c r="C13" t="s">
        <v>95</v>
      </c>
      <c r="D13">
        <v>0</v>
      </c>
      <c r="E13">
        <v>0</v>
      </c>
      <c r="F13">
        <v>0</v>
      </c>
      <c r="G13">
        <v>1</v>
      </c>
      <c r="H13">
        <v>1</v>
      </c>
      <c r="I13">
        <v>0</v>
      </c>
      <c r="J13">
        <v>0</v>
      </c>
      <c r="K13">
        <v>0</v>
      </c>
      <c r="L13">
        <v>0</v>
      </c>
      <c r="M13">
        <v>1</v>
      </c>
      <c r="N13">
        <v>0</v>
      </c>
      <c r="O13">
        <v>0</v>
      </c>
      <c r="P13">
        <v>0</v>
      </c>
      <c r="Q13">
        <v>1</v>
      </c>
      <c r="R13">
        <v>1</v>
      </c>
      <c r="S13">
        <v>0</v>
      </c>
      <c r="T13">
        <v>0</v>
      </c>
      <c r="U13">
        <v>0</v>
      </c>
      <c r="V13">
        <v>1</v>
      </c>
      <c r="W13">
        <v>1</v>
      </c>
      <c r="X13">
        <v>0</v>
      </c>
      <c r="Y13">
        <v>0</v>
      </c>
      <c r="Z13">
        <v>0</v>
      </c>
      <c r="AA13">
        <v>0</v>
      </c>
      <c r="AB13">
        <v>0</v>
      </c>
      <c r="AC13">
        <v>0</v>
      </c>
      <c r="AD13">
        <v>0</v>
      </c>
      <c r="AE13">
        <v>0</v>
      </c>
      <c r="AF13">
        <v>0</v>
      </c>
      <c r="AG13">
        <v>1</v>
      </c>
      <c r="AH13">
        <v>0</v>
      </c>
      <c r="AI13">
        <v>0</v>
      </c>
      <c r="AJ13">
        <v>0</v>
      </c>
      <c r="AK13">
        <v>0</v>
      </c>
      <c r="AL13">
        <v>0</v>
      </c>
      <c r="AM13">
        <v>0</v>
      </c>
      <c r="AN13">
        <v>1</v>
      </c>
      <c r="AO13">
        <v>1</v>
      </c>
      <c r="AP13">
        <v>1</v>
      </c>
      <c r="AQ13">
        <v>1</v>
      </c>
      <c r="AR13">
        <v>0</v>
      </c>
      <c r="AS13">
        <v>0</v>
      </c>
      <c r="AT13">
        <v>1</v>
      </c>
      <c r="AU13">
        <v>1</v>
      </c>
      <c r="AV13">
        <v>1</v>
      </c>
      <c r="AW13">
        <v>1</v>
      </c>
      <c r="AX13">
        <v>1</v>
      </c>
      <c r="AY13">
        <v>1</v>
      </c>
      <c r="AZ13">
        <v>1</v>
      </c>
      <c r="BA13">
        <v>1</v>
      </c>
      <c r="BB13">
        <v>0</v>
      </c>
      <c r="BC13">
        <v>0</v>
      </c>
      <c r="BD13">
        <v>0</v>
      </c>
      <c r="BE13">
        <v>0</v>
      </c>
      <c r="BF13">
        <v>0</v>
      </c>
      <c r="BG13">
        <v>0</v>
      </c>
      <c r="BH13">
        <v>0</v>
      </c>
      <c r="BI13">
        <v>0</v>
      </c>
      <c r="BJ13">
        <v>0</v>
      </c>
      <c r="BK13">
        <v>0</v>
      </c>
      <c r="BL13">
        <v>0</v>
      </c>
      <c r="BM13">
        <v>0</v>
      </c>
      <c r="BN13">
        <v>0</v>
      </c>
      <c r="BO13">
        <v>0</v>
      </c>
      <c r="BP13">
        <v>1</v>
      </c>
      <c r="BR13">
        <v>0</v>
      </c>
      <c r="BS13">
        <v>0</v>
      </c>
      <c r="BT13">
        <v>0</v>
      </c>
      <c r="BU13">
        <v>1</v>
      </c>
      <c r="BV13">
        <v>0</v>
      </c>
      <c r="BW13">
        <v>0</v>
      </c>
      <c r="BX13">
        <v>0</v>
      </c>
      <c r="BY13">
        <v>0</v>
      </c>
      <c r="BZ13">
        <v>0</v>
      </c>
      <c r="CA13">
        <v>0</v>
      </c>
      <c r="CB13">
        <v>0</v>
      </c>
      <c r="CC13">
        <v>0</v>
      </c>
      <c r="CD13">
        <v>0</v>
      </c>
      <c r="CE13">
        <v>0</v>
      </c>
      <c r="CF13">
        <v>0</v>
      </c>
      <c r="CG13">
        <v>0</v>
      </c>
      <c r="CH13">
        <v>0</v>
      </c>
      <c r="CI13">
        <v>0</v>
      </c>
      <c r="CJ13">
        <v>0</v>
      </c>
      <c r="CK13">
        <v>0</v>
      </c>
      <c r="CL13">
        <v>0</v>
      </c>
      <c r="CM13">
        <v>0</v>
      </c>
      <c r="CN13">
        <v>0</v>
      </c>
      <c r="CO13">
        <v>0</v>
      </c>
      <c r="CP13">
        <v>0</v>
      </c>
      <c r="CQ13">
        <v>0</v>
      </c>
      <c r="CR13">
        <v>0</v>
      </c>
      <c r="CS13">
        <v>1</v>
      </c>
      <c r="CT13">
        <v>1</v>
      </c>
      <c r="CU13">
        <v>0</v>
      </c>
      <c r="CV13">
        <v>0</v>
      </c>
      <c r="CW13">
        <v>0</v>
      </c>
      <c r="CX13">
        <v>0</v>
      </c>
      <c r="CY13">
        <v>0</v>
      </c>
      <c r="CZ13">
        <v>0</v>
      </c>
      <c r="DA13">
        <v>0</v>
      </c>
      <c r="DB13">
        <v>0</v>
      </c>
      <c r="DC13">
        <v>1</v>
      </c>
      <c r="DD13">
        <v>1</v>
      </c>
      <c r="DE13">
        <v>0</v>
      </c>
      <c r="DF13">
        <v>0</v>
      </c>
      <c r="DG13">
        <v>0</v>
      </c>
      <c r="DH13">
        <v>0</v>
      </c>
      <c r="DI13">
        <v>0</v>
      </c>
      <c r="DJ13">
        <v>0</v>
      </c>
      <c r="DK13">
        <v>0</v>
      </c>
      <c r="DL13">
        <v>0</v>
      </c>
      <c r="DM13">
        <v>0</v>
      </c>
      <c r="DN13">
        <v>0</v>
      </c>
      <c r="DO13">
        <v>0</v>
      </c>
      <c r="DP13">
        <v>0</v>
      </c>
      <c r="DQ13">
        <v>0</v>
      </c>
      <c r="DR13">
        <v>0</v>
      </c>
      <c r="DS13">
        <v>0</v>
      </c>
      <c r="DT13">
        <v>0</v>
      </c>
      <c r="DU13">
        <v>0</v>
      </c>
      <c r="DV13">
        <v>0</v>
      </c>
      <c r="DW13">
        <v>0</v>
      </c>
      <c r="DX13">
        <v>1</v>
      </c>
      <c r="DY13">
        <v>0</v>
      </c>
      <c r="DZ13">
        <v>0</v>
      </c>
      <c r="EA13">
        <v>0</v>
      </c>
      <c r="EB13">
        <v>0</v>
      </c>
      <c r="EC13" s="23"/>
      <c r="ED13">
        <v>0</v>
      </c>
      <c r="EE13">
        <v>0</v>
      </c>
      <c r="EF13">
        <v>0</v>
      </c>
      <c r="EG13">
        <v>0</v>
      </c>
      <c r="EH13">
        <v>0</v>
      </c>
      <c r="EI13">
        <v>0</v>
      </c>
      <c r="EJ13">
        <v>0</v>
      </c>
      <c r="EK13">
        <v>0</v>
      </c>
      <c r="EL13">
        <v>0</v>
      </c>
      <c r="EM13">
        <v>0</v>
      </c>
      <c r="EN13">
        <v>0</v>
      </c>
      <c r="EO13">
        <v>0</v>
      </c>
      <c r="EP13">
        <v>0</v>
      </c>
      <c r="EQ13">
        <v>0</v>
      </c>
      <c r="ER13">
        <v>0</v>
      </c>
      <c r="ES13">
        <v>0</v>
      </c>
      <c r="ET13">
        <v>0</v>
      </c>
      <c r="EU13">
        <v>0</v>
      </c>
      <c r="EV13">
        <v>0</v>
      </c>
      <c r="EW13">
        <v>0</v>
      </c>
      <c r="EX13">
        <v>0</v>
      </c>
      <c r="EY13">
        <v>0</v>
      </c>
      <c r="EZ13">
        <v>0</v>
      </c>
      <c r="FA13">
        <v>0</v>
      </c>
      <c r="FB13">
        <v>0</v>
      </c>
      <c r="FC13">
        <v>0</v>
      </c>
      <c r="FD13">
        <v>0</v>
      </c>
      <c r="FE13">
        <v>0</v>
      </c>
      <c r="FF13">
        <v>0</v>
      </c>
      <c r="FG13">
        <v>0</v>
      </c>
      <c r="FH13">
        <v>0</v>
      </c>
      <c r="FI13">
        <v>0</v>
      </c>
      <c r="FJ13">
        <v>0</v>
      </c>
      <c r="FK13">
        <v>0</v>
      </c>
      <c r="FL13">
        <v>0</v>
      </c>
      <c r="FM13">
        <v>0</v>
      </c>
      <c r="FN13">
        <v>0</v>
      </c>
      <c r="FO13">
        <v>0</v>
      </c>
      <c r="FP13">
        <v>0</v>
      </c>
      <c r="FQ13">
        <v>0</v>
      </c>
      <c r="FR13">
        <v>0</v>
      </c>
      <c r="FS13">
        <v>0</v>
      </c>
      <c r="FT13">
        <v>0</v>
      </c>
      <c r="FU13">
        <v>0</v>
      </c>
      <c r="FV13">
        <v>0</v>
      </c>
      <c r="FW13">
        <v>0</v>
      </c>
      <c r="FX13">
        <v>0</v>
      </c>
      <c r="FY13">
        <v>0</v>
      </c>
      <c r="FZ13">
        <v>0</v>
      </c>
      <c r="GA13">
        <v>0</v>
      </c>
      <c r="GB13">
        <v>0</v>
      </c>
      <c r="GC13">
        <v>0</v>
      </c>
      <c r="GD13">
        <v>0</v>
      </c>
      <c r="GE13">
        <v>0</v>
      </c>
      <c r="GF13">
        <v>0</v>
      </c>
      <c r="GG13" s="60">
        <v>0</v>
      </c>
      <c r="GH13" s="60">
        <v>0</v>
      </c>
      <c r="GI13" s="60">
        <v>0</v>
      </c>
      <c r="GJ13" s="60">
        <v>0</v>
      </c>
      <c r="GK13" s="60">
        <v>0</v>
      </c>
      <c r="GL13">
        <v>0</v>
      </c>
      <c r="GM13">
        <v>0</v>
      </c>
      <c r="GN13">
        <v>0</v>
      </c>
      <c r="GO13">
        <v>0</v>
      </c>
      <c r="GP13">
        <v>0</v>
      </c>
      <c r="GQ13">
        <v>0</v>
      </c>
      <c r="GR13">
        <v>0</v>
      </c>
      <c r="GS13">
        <v>0</v>
      </c>
      <c r="GT13">
        <v>0</v>
      </c>
      <c r="GU13">
        <v>0</v>
      </c>
      <c r="GV13">
        <v>0</v>
      </c>
      <c r="GW13">
        <v>0</v>
      </c>
      <c r="GX13">
        <v>0</v>
      </c>
      <c r="GY13">
        <v>0</v>
      </c>
      <c r="GZ13">
        <v>0</v>
      </c>
      <c r="HA13">
        <v>0</v>
      </c>
      <c r="HB13">
        <v>0</v>
      </c>
      <c r="HC13">
        <v>0</v>
      </c>
      <c r="HD13">
        <v>0</v>
      </c>
      <c r="HE13">
        <v>0</v>
      </c>
      <c r="HF13">
        <v>0</v>
      </c>
      <c r="HG13">
        <v>0</v>
      </c>
      <c r="HH13">
        <v>0</v>
      </c>
      <c r="HI13">
        <v>0</v>
      </c>
      <c r="HJ13">
        <v>0</v>
      </c>
      <c r="HK13">
        <v>0</v>
      </c>
      <c r="HL13">
        <v>0</v>
      </c>
      <c r="HM13">
        <v>0</v>
      </c>
      <c r="HN13">
        <v>0</v>
      </c>
      <c r="HO13">
        <v>0</v>
      </c>
      <c r="HP13">
        <v>0</v>
      </c>
      <c r="HQ13">
        <v>0</v>
      </c>
      <c r="HR13">
        <v>0</v>
      </c>
      <c r="HS13">
        <v>0</v>
      </c>
      <c r="HT13">
        <v>0</v>
      </c>
      <c r="HU13">
        <v>0</v>
      </c>
      <c r="HV13">
        <v>0</v>
      </c>
      <c r="HW13">
        <v>0</v>
      </c>
      <c r="HX13">
        <v>0</v>
      </c>
      <c r="HY13">
        <v>0</v>
      </c>
      <c r="HZ13">
        <v>0</v>
      </c>
      <c r="IA13">
        <v>0</v>
      </c>
      <c r="IB13">
        <v>0</v>
      </c>
      <c r="IC13">
        <v>0</v>
      </c>
      <c r="ID13">
        <v>0</v>
      </c>
      <c r="IE13">
        <v>0</v>
      </c>
      <c r="IF13">
        <v>0</v>
      </c>
      <c r="IG13">
        <v>0</v>
      </c>
      <c r="IH13">
        <v>0</v>
      </c>
      <c r="II13">
        <v>0</v>
      </c>
      <c r="IJ13">
        <v>0</v>
      </c>
      <c r="IK13">
        <v>0</v>
      </c>
      <c r="IL13">
        <v>0</v>
      </c>
      <c r="IM13">
        <v>0</v>
      </c>
      <c r="IN13" s="26">
        <v>0</v>
      </c>
    </row>
    <row r="14" spans="1:1110" x14ac:dyDescent="0.35">
      <c r="A14" s="44" t="s">
        <v>96</v>
      </c>
      <c r="B14" s="45"/>
      <c r="C14" s="45"/>
      <c r="EC14" s="23"/>
      <c r="IN14" s="26"/>
    </row>
    <row r="15" spans="1:1110" x14ac:dyDescent="0.35">
      <c r="A15" s="27">
        <v>7</v>
      </c>
      <c r="B15" t="s">
        <v>97</v>
      </c>
      <c r="C15" t="s">
        <v>98</v>
      </c>
      <c r="D15">
        <v>1</v>
      </c>
      <c r="E15">
        <v>1</v>
      </c>
      <c r="F15">
        <v>1</v>
      </c>
      <c r="G15">
        <v>1</v>
      </c>
      <c r="H15">
        <v>1</v>
      </c>
      <c r="I15">
        <v>1</v>
      </c>
      <c r="J15">
        <v>1</v>
      </c>
      <c r="K15">
        <v>1</v>
      </c>
      <c r="L15">
        <v>0</v>
      </c>
      <c r="M15">
        <v>1</v>
      </c>
      <c r="N15">
        <v>1</v>
      </c>
      <c r="O15">
        <v>1</v>
      </c>
      <c r="P15">
        <v>1</v>
      </c>
      <c r="Q15">
        <v>1</v>
      </c>
      <c r="R15">
        <v>1</v>
      </c>
      <c r="S15">
        <v>1</v>
      </c>
      <c r="T15">
        <v>1</v>
      </c>
      <c r="U15">
        <v>1</v>
      </c>
      <c r="V15">
        <v>1</v>
      </c>
      <c r="W15">
        <v>1</v>
      </c>
      <c r="X15">
        <v>1</v>
      </c>
      <c r="Y15">
        <v>1</v>
      </c>
      <c r="Z15">
        <v>1</v>
      </c>
      <c r="AA15">
        <v>1</v>
      </c>
      <c r="AB15">
        <v>1</v>
      </c>
      <c r="AC15">
        <v>0</v>
      </c>
      <c r="AD15">
        <v>0</v>
      </c>
      <c r="AE15">
        <v>0</v>
      </c>
      <c r="AF15">
        <v>1</v>
      </c>
      <c r="AG15">
        <v>1</v>
      </c>
      <c r="AH15">
        <v>0</v>
      </c>
      <c r="AI15">
        <v>1</v>
      </c>
      <c r="AJ15">
        <v>1</v>
      </c>
      <c r="AK15">
        <v>1</v>
      </c>
      <c r="AL15">
        <v>1</v>
      </c>
      <c r="AM15">
        <v>1</v>
      </c>
      <c r="AN15">
        <v>1</v>
      </c>
      <c r="AO15">
        <v>1</v>
      </c>
      <c r="AP15">
        <v>1</v>
      </c>
      <c r="AQ15">
        <v>1</v>
      </c>
      <c r="AR15">
        <v>0</v>
      </c>
      <c r="AS15">
        <v>0</v>
      </c>
      <c r="AT15">
        <v>1</v>
      </c>
      <c r="AU15">
        <v>1</v>
      </c>
      <c r="AV15">
        <v>1</v>
      </c>
      <c r="AW15">
        <v>1</v>
      </c>
      <c r="AX15">
        <v>1</v>
      </c>
      <c r="AY15">
        <v>1</v>
      </c>
      <c r="AZ15">
        <v>1</v>
      </c>
      <c r="BA15">
        <v>1</v>
      </c>
      <c r="BB15">
        <v>0</v>
      </c>
      <c r="BC15">
        <v>0</v>
      </c>
      <c r="BD15">
        <v>0</v>
      </c>
      <c r="BE15">
        <v>0</v>
      </c>
      <c r="BF15">
        <v>0</v>
      </c>
      <c r="BG15">
        <v>0</v>
      </c>
      <c r="BH15">
        <v>0</v>
      </c>
      <c r="BI15">
        <v>0</v>
      </c>
      <c r="BJ15">
        <v>0</v>
      </c>
      <c r="BK15">
        <v>0</v>
      </c>
      <c r="BL15">
        <v>0</v>
      </c>
      <c r="BM15">
        <v>0</v>
      </c>
      <c r="BN15">
        <v>0</v>
      </c>
      <c r="BO15">
        <v>0</v>
      </c>
      <c r="BP15">
        <v>1</v>
      </c>
      <c r="BQ15">
        <v>1</v>
      </c>
      <c r="BR15">
        <v>1</v>
      </c>
      <c r="BS15">
        <v>1</v>
      </c>
      <c r="BT15">
        <v>1</v>
      </c>
      <c r="BU15">
        <v>1</v>
      </c>
      <c r="BV15">
        <v>0</v>
      </c>
      <c r="BW15">
        <v>0</v>
      </c>
      <c r="BX15">
        <v>0</v>
      </c>
      <c r="BY15">
        <v>0</v>
      </c>
      <c r="BZ15">
        <v>0</v>
      </c>
      <c r="CA15">
        <v>0</v>
      </c>
      <c r="CB15">
        <v>0</v>
      </c>
      <c r="CC15">
        <v>0</v>
      </c>
      <c r="CD15">
        <v>0</v>
      </c>
      <c r="CE15">
        <v>0</v>
      </c>
      <c r="CF15">
        <v>0</v>
      </c>
      <c r="CG15">
        <v>0</v>
      </c>
      <c r="CH15">
        <v>0</v>
      </c>
      <c r="CI15">
        <v>0</v>
      </c>
      <c r="CJ15">
        <v>0</v>
      </c>
      <c r="CK15">
        <v>1</v>
      </c>
      <c r="CL15">
        <v>1</v>
      </c>
      <c r="CM15">
        <v>1</v>
      </c>
      <c r="CN15">
        <v>1</v>
      </c>
      <c r="CO15">
        <v>1</v>
      </c>
      <c r="CP15">
        <v>0</v>
      </c>
      <c r="CQ15">
        <v>0</v>
      </c>
      <c r="CR15">
        <v>0</v>
      </c>
      <c r="CS15">
        <v>0</v>
      </c>
      <c r="CT15">
        <v>0</v>
      </c>
      <c r="CU15">
        <v>0</v>
      </c>
      <c r="CV15">
        <v>0</v>
      </c>
      <c r="CW15">
        <v>0</v>
      </c>
      <c r="CX15">
        <v>0</v>
      </c>
      <c r="CY15">
        <v>0</v>
      </c>
      <c r="CZ15">
        <v>0</v>
      </c>
      <c r="DA15">
        <v>0</v>
      </c>
      <c r="DB15">
        <v>0</v>
      </c>
      <c r="DC15">
        <v>1</v>
      </c>
      <c r="DD15">
        <v>1</v>
      </c>
      <c r="DE15">
        <v>0</v>
      </c>
      <c r="DF15">
        <v>0</v>
      </c>
      <c r="DG15">
        <v>0</v>
      </c>
      <c r="DH15">
        <v>0</v>
      </c>
      <c r="DI15">
        <v>0</v>
      </c>
      <c r="DJ15">
        <v>0</v>
      </c>
      <c r="DK15">
        <v>0</v>
      </c>
      <c r="DL15">
        <v>0</v>
      </c>
      <c r="DM15">
        <v>1</v>
      </c>
      <c r="DN15">
        <v>1</v>
      </c>
      <c r="DO15">
        <v>0</v>
      </c>
      <c r="DP15">
        <v>0</v>
      </c>
      <c r="DQ15">
        <v>0</v>
      </c>
      <c r="DR15">
        <v>0</v>
      </c>
      <c r="DS15">
        <v>0</v>
      </c>
      <c r="DT15">
        <v>0</v>
      </c>
      <c r="DU15">
        <v>1</v>
      </c>
      <c r="DV15">
        <v>1</v>
      </c>
      <c r="DW15">
        <v>1</v>
      </c>
      <c r="DX15">
        <v>1</v>
      </c>
      <c r="DY15">
        <v>0</v>
      </c>
      <c r="DZ15">
        <v>0</v>
      </c>
      <c r="EA15">
        <v>1</v>
      </c>
      <c r="EB15">
        <v>0</v>
      </c>
      <c r="EC15" s="23"/>
      <c r="ED15">
        <v>0</v>
      </c>
      <c r="EE15">
        <v>0</v>
      </c>
      <c r="EF15">
        <v>0</v>
      </c>
      <c r="EG15">
        <v>0</v>
      </c>
      <c r="EH15">
        <v>0</v>
      </c>
      <c r="EI15">
        <v>0</v>
      </c>
      <c r="EJ15">
        <v>0</v>
      </c>
      <c r="EK15">
        <v>0</v>
      </c>
      <c r="EL15">
        <v>0</v>
      </c>
      <c r="EM15">
        <v>0</v>
      </c>
      <c r="EN15">
        <v>0</v>
      </c>
      <c r="EO15">
        <v>0</v>
      </c>
      <c r="EP15">
        <v>0</v>
      </c>
      <c r="EQ15">
        <v>0</v>
      </c>
      <c r="ER15">
        <v>0</v>
      </c>
      <c r="ES15">
        <v>0</v>
      </c>
      <c r="ET15">
        <v>0</v>
      </c>
      <c r="EU15">
        <v>0</v>
      </c>
      <c r="EV15">
        <v>0</v>
      </c>
      <c r="EW15">
        <v>0</v>
      </c>
      <c r="EX15">
        <v>0</v>
      </c>
      <c r="EY15">
        <v>0</v>
      </c>
      <c r="EZ15">
        <v>0</v>
      </c>
      <c r="FA15">
        <v>0</v>
      </c>
      <c r="FB15">
        <v>0</v>
      </c>
      <c r="FC15">
        <v>0</v>
      </c>
      <c r="FD15">
        <v>0</v>
      </c>
      <c r="FE15">
        <v>0</v>
      </c>
      <c r="FF15">
        <v>0</v>
      </c>
      <c r="FG15">
        <v>0</v>
      </c>
      <c r="FH15">
        <v>0</v>
      </c>
      <c r="FI15">
        <v>0</v>
      </c>
      <c r="FJ15">
        <v>0</v>
      </c>
      <c r="FK15">
        <v>0</v>
      </c>
      <c r="FL15">
        <v>0</v>
      </c>
      <c r="FM15">
        <v>0</v>
      </c>
      <c r="FN15">
        <v>0</v>
      </c>
      <c r="FO15">
        <v>0</v>
      </c>
      <c r="FP15">
        <v>0</v>
      </c>
      <c r="FQ15">
        <v>0</v>
      </c>
      <c r="FR15">
        <v>0</v>
      </c>
      <c r="FS15">
        <v>0</v>
      </c>
      <c r="FT15">
        <v>0</v>
      </c>
      <c r="FU15">
        <v>0</v>
      </c>
      <c r="FV15">
        <v>0</v>
      </c>
      <c r="FW15">
        <v>0</v>
      </c>
      <c r="FX15">
        <v>0</v>
      </c>
      <c r="FY15">
        <v>0</v>
      </c>
      <c r="FZ15">
        <v>0</v>
      </c>
      <c r="GA15">
        <v>0</v>
      </c>
      <c r="GB15">
        <v>0</v>
      </c>
      <c r="GC15">
        <v>0</v>
      </c>
      <c r="GD15">
        <v>1</v>
      </c>
      <c r="GE15">
        <v>1</v>
      </c>
      <c r="GF15">
        <v>1</v>
      </c>
      <c r="GG15" s="60">
        <v>0</v>
      </c>
      <c r="GH15" s="60">
        <v>0</v>
      </c>
      <c r="GI15" s="60">
        <v>0</v>
      </c>
      <c r="GJ15" s="60">
        <v>0</v>
      </c>
      <c r="GK15" s="60">
        <v>1</v>
      </c>
      <c r="GL15">
        <v>0</v>
      </c>
      <c r="GM15">
        <v>0</v>
      </c>
      <c r="GN15">
        <v>0</v>
      </c>
      <c r="GO15">
        <v>0</v>
      </c>
      <c r="GP15">
        <v>0</v>
      </c>
      <c r="GQ15">
        <v>0</v>
      </c>
      <c r="GR15">
        <v>0</v>
      </c>
      <c r="GS15">
        <v>0</v>
      </c>
      <c r="GT15">
        <v>0</v>
      </c>
      <c r="GU15">
        <v>0</v>
      </c>
      <c r="GV15">
        <v>0</v>
      </c>
      <c r="GW15">
        <v>0</v>
      </c>
      <c r="GX15">
        <v>0</v>
      </c>
      <c r="GY15">
        <v>0</v>
      </c>
      <c r="GZ15">
        <v>0</v>
      </c>
      <c r="HA15">
        <v>0</v>
      </c>
      <c r="HB15">
        <v>0</v>
      </c>
      <c r="HC15">
        <v>0</v>
      </c>
      <c r="HD15">
        <v>0</v>
      </c>
      <c r="HE15">
        <v>0</v>
      </c>
      <c r="HF15">
        <v>0</v>
      </c>
      <c r="HG15">
        <v>0</v>
      </c>
      <c r="HH15">
        <v>0</v>
      </c>
      <c r="HI15">
        <v>0</v>
      </c>
      <c r="HJ15">
        <v>0</v>
      </c>
      <c r="HK15">
        <v>0</v>
      </c>
      <c r="HL15">
        <v>0</v>
      </c>
      <c r="HM15">
        <v>0</v>
      </c>
      <c r="HN15">
        <v>0</v>
      </c>
      <c r="HO15">
        <v>0</v>
      </c>
      <c r="HP15">
        <v>0</v>
      </c>
      <c r="HQ15">
        <v>0</v>
      </c>
      <c r="HR15">
        <v>0</v>
      </c>
      <c r="HS15">
        <v>0</v>
      </c>
      <c r="HT15">
        <v>0</v>
      </c>
      <c r="HU15">
        <v>0</v>
      </c>
      <c r="HV15">
        <v>0</v>
      </c>
      <c r="HW15">
        <v>0</v>
      </c>
      <c r="HX15">
        <v>0</v>
      </c>
      <c r="HY15">
        <v>0</v>
      </c>
      <c r="HZ15">
        <v>0</v>
      </c>
      <c r="IA15">
        <v>0</v>
      </c>
      <c r="IB15">
        <v>0</v>
      </c>
      <c r="IC15">
        <v>0</v>
      </c>
      <c r="ID15">
        <v>0</v>
      </c>
      <c r="IE15">
        <v>0</v>
      </c>
      <c r="IF15">
        <v>0</v>
      </c>
      <c r="IG15">
        <v>0</v>
      </c>
      <c r="IH15">
        <v>0</v>
      </c>
      <c r="II15">
        <v>0</v>
      </c>
      <c r="IJ15">
        <v>0</v>
      </c>
      <c r="IK15">
        <v>0</v>
      </c>
      <c r="IL15">
        <v>0</v>
      </c>
      <c r="IM15">
        <v>0</v>
      </c>
      <c r="IN15" s="26">
        <v>0</v>
      </c>
    </row>
    <row r="16" spans="1:1110" x14ac:dyDescent="0.35">
      <c r="A16" s="27">
        <v>8</v>
      </c>
      <c r="B16" t="s">
        <v>99</v>
      </c>
      <c r="C16" t="s">
        <v>100</v>
      </c>
      <c r="D16">
        <v>1</v>
      </c>
      <c r="E16">
        <v>1</v>
      </c>
      <c r="F16">
        <v>1</v>
      </c>
      <c r="G16">
        <v>1</v>
      </c>
      <c r="H16">
        <v>1</v>
      </c>
      <c r="I16">
        <v>1</v>
      </c>
      <c r="J16">
        <v>1</v>
      </c>
      <c r="K16">
        <v>1</v>
      </c>
      <c r="L16">
        <v>1</v>
      </c>
      <c r="M16">
        <v>1</v>
      </c>
      <c r="N16">
        <v>1</v>
      </c>
      <c r="O16">
        <v>1</v>
      </c>
      <c r="P16">
        <v>1</v>
      </c>
      <c r="Q16">
        <v>1</v>
      </c>
      <c r="R16">
        <v>1</v>
      </c>
      <c r="S16">
        <v>1</v>
      </c>
      <c r="T16">
        <v>1</v>
      </c>
      <c r="U16">
        <v>1</v>
      </c>
      <c r="V16">
        <v>1</v>
      </c>
      <c r="W16">
        <v>1</v>
      </c>
      <c r="X16">
        <v>0</v>
      </c>
      <c r="Y16">
        <v>0</v>
      </c>
      <c r="Z16">
        <v>0</v>
      </c>
      <c r="AA16">
        <v>0</v>
      </c>
      <c r="AB16">
        <v>0</v>
      </c>
      <c r="AC16">
        <v>0</v>
      </c>
      <c r="AD16">
        <v>0</v>
      </c>
      <c r="AE16">
        <v>0</v>
      </c>
      <c r="AF16">
        <v>1</v>
      </c>
      <c r="AG16">
        <v>1</v>
      </c>
      <c r="AH16">
        <v>1</v>
      </c>
      <c r="AI16">
        <v>1</v>
      </c>
      <c r="AJ16">
        <v>1</v>
      </c>
      <c r="AK16">
        <v>1</v>
      </c>
      <c r="AL16">
        <v>1</v>
      </c>
      <c r="AM16">
        <v>1</v>
      </c>
      <c r="AN16">
        <v>1</v>
      </c>
      <c r="AO16">
        <v>1</v>
      </c>
      <c r="AP16">
        <v>1</v>
      </c>
      <c r="AQ16">
        <v>1</v>
      </c>
      <c r="AR16">
        <v>1</v>
      </c>
      <c r="AS16">
        <v>1</v>
      </c>
      <c r="AT16">
        <v>1</v>
      </c>
      <c r="AU16">
        <v>1</v>
      </c>
      <c r="AV16">
        <v>1</v>
      </c>
      <c r="AW16">
        <v>1</v>
      </c>
      <c r="AX16">
        <v>1</v>
      </c>
      <c r="AY16">
        <v>1</v>
      </c>
      <c r="AZ16">
        <v>1</v>
      </c>
      <c r="BA16">
        <v>1</v>
      </c>
      <c r="BB16">
        <v>1</v>
      </c>
      <c r="BC16">
        <v>0</v>
      </c>
      <c r="BD16">
        <v>0</v>
      </c>
      <c r="BE16">
        <v>0</v>
      </c>
      <c r="BF16">
        <v>0</v>
      </c>
      <c r="BG16">
        <v>0</v>
      </c>
      <c r="BH16">
        <v>0</v>
      </c>
      <c r="BI16">
        <v>0</v>
      </c>
      <c r="BJ16">
        <v>0</v>
      </c>
      <c r="BK16">
        <v>0</v>
      </c>
      <c r="BL16">
        <v>0</v>
      </c>
      <c r="BM16">
        <v>0</v>
      </c>
      <c r="BN16">
        <v>1</v>
      </c>
      <c r="BO16">
        <v>0</v>
      </c>
      <c r="BP16">
        <v>1</v>
      </c>
      <c r="BQ16">
        <v>1</v>
      </c>
      <c r="BR16">
        <v>1</v>
      </c>
      <c r="BS16">
        <v>1</v>
      </c>
      <c r="BT16">
        <v>1</v>
      </c>
      <c r="BU16">
        <v>1</v>
      </c>
      <c r="BV16">
        <v>0</v>
      </c>
      <c r="BW16">
        <v>0</v>
      </c>
      <c r="BX16">
        <v>0</v>
      </c>
      <c r="BY16">
        <v>0</v>
      </c>
      <c r="BZ16">
        <v>0</v>
      </c>
      <c r="CA16">
        <v>0</v>
      </c>
      <c r="CC16">
        <v>0</v>
      </c>
      <c r="CD16">
        <v>0</v>
      </c>
      <c r="CE16">
        <v>0</v>
      </c>
      <c r="CF16">
        <v>0</v>
      </c>
      <c r="CG16">
        <v>0</v>
      </c>
      <c r="CH16">
        <v>0</v>
      </c>
      <c r="CI16">
        <v>0</v>
      </c>
      <c r="CJ16">
        <v>0</v>
      </c>
      <c r="CK16">
        <v>0</v>
      </c>
      <c r="CL16">
        <v>0</v>
      </c>
      <c r="CM16">
        <v>0</v>
      </c>
      <c r="CN16">
        <v>0</v>
      </c>
      <c r="CO16">
        <v>0</v>
      </c>
      <c r="CP16">
        <v>0</v>
      </c>
      <c r="CQ16">
        <v>0</v>
      </c>
      <c r="CR16">
        <v>0</v>
      </c>
      <c r="CS16">
        <v>0</v>
      </c>
      <c r="CT16">
        <v>0</v>
      </c>
      <c r="CU16">
        <v>0</v>
      </c>
      <c r="CV16">
        <v>0</v>
      </c>
      <c r="CW16">
        <v>0</v>
      </c>
      <c r="CX16">
        <v>0</v>
      </c>
      <c r="CY16">
        <v>0</v>
      </c>
      <c r="CZ16">
        <v>0</v>
      </c>
      <c r="DA16">
        <v>0</v>
      </c>
      <c r="DB16">
        <v>0</v>
      </c>
      <c r="DC16">
        <v>1</v>
      </c>
      <c r="DD16">
        <v>1</v>
      </c>
      <c r="DE16">
        <v>0</v>
      </c>
      <c r="DF16">
        <v>0</v>
      </c>
      <c r="DG16">
        <v>0</v>
      </c>
      <c r="DH16">
        <v>0</v>
      </c>
      <c r="DI16">
        <v>0</v>
      </c>
      <c r="DJ16">
        <v>0</v>
      </c>
      <c r="DK16">
        <v>0</v>
      </c>
      <c r="DL16">
        <v>0</v>
      </c>
      <c r="DM16">
        <v>1</v>
      </c>
      <c r="DN16">
        <v>1</v>
      </c>
      <c r="DO16">
        <v>0</v>
      </c>
      <c r="DP16">
        <v>0</v>
      </c>
      <c r="DQ16">
        <v>0</v>
      </c>
      <c r="DR16">
        <v>0</v>
      </c>
      <c r="DS16">
        <v>0</v>
      </c>
      <c r="DT16">
        <v>0</v>
      </c>
      <c r="DU16">
        <v>1</v>
      </c>
      <c r="DV16">
        <v>1</v>
      </c>
      <c r="DW16">
        <v>1</v>
      </c>
      <c r="DX16">
        <v>1</v>
      </c>
      <c r="DY16">
        <v>0</v>
      </c>
      <c r="DZ16">
        <v>0</v>
      </c>
      <c r="EA16">
        <v>1</v>
      </c>
      <c r="EB16">
        <v>1</v>
      </c>
      <c r="EC16" s="23"/>
      <c r="ED16">
        <v>0</v>
      </c>
      <c r="EE16">
        <v>0</v>
      </c>
      <c r="EF16">
        <v>1</v>
      </c>
      <c r="EG16">
        <v>0</v>
      </c>
      <c r="EH16">
        <v>0</v>
      </c>
      <c r="EI16">
        <v>0</v>
      </c>
      <c r="EJ16">
        <v>0</v>
      </c>
      <c r="EK16">
        <v>0</v>
      </c>
      <c r="EL16">
        <v>0</v>
      </c>
      <c r="EM16">
        <v>0</v>
      </c>
      <c r="EN16">
        <v>0</v>
      </c>
      <c r="EO16">
        <v>0</v>
      </c>
      <c r="EP16">
        <v>0</v>
      </c>
      <c r="EQ16">
        <v>0</v>
      </c>
      <c r="ER16">
        <v>0</v>
      </c>
      <c r="ES16">
        <v>0</v>
      </c>
      <c r="ET16">
        <v>0</v>
      </c>
      <c r="EU16">
        <v>1</v>
      </c>
      <c r="EV16">
        <v>1</v>
      </c>
      <c r="EW16">
        <v>1</v>
      </c>
      <c r="EX16">
        <v>0</v>
      </c>
      <c r="EY16">
        <v>0</v>
      </c>
      <c r="EZ16">
        <v>0</v>
      </c>
      <c r="FA16">
        <v>0</v>
      </c>
      <c r="FB16">
        <v>0</v>
      </c>
      <c r="FC16">
        <v>0</v>
      </c>
      <c r="FD16">
        <v>0</v>
      </c>
      <c r="FE16">
        <v>0</v>
      </c>
      <c r="FF16">
        <v>0</v>
      </c>
      <c r="FG16">
        <v>0</v>
      </c>
      <c r="FH16">
        <v>0</v>
      </c>
      <c r="FI16">
        <v>0</v>
      </c>
      <c r="FJ16">
        <v>0</v>
      </c>
      <c r="FK16">
        <v>0</v>
      </c>
      <c r="FL16">
        <v>0</v>
      </c>
      <c r="FM16">
        <v>0</v>
      </c>
      <c r="FN16">
        <v>0</v>
      </c>
      <c r="FO16">
        <v>0</v>
      </c>
      <c r="FP16">
        <v>0</v>
      </c>
      <c r="FQ16">
        <v>0</v>
      </c>
      <c r="FR16">
        <v>0</v>
      </c>
      <c r="FS16">
        <v>0</v>
      </c>
      <c r="FT16">
        <v>0</v>
      </c>
      <c r="FU16">
        <v>0</v>
      </c>
      <c r="FV16">
        <v>0</v>
      </c>
      <c r="FW16">
        <v>0</v>
      </c>
      <c r="FX16">
        <v>0</v>
      </c>
      <c r="FY16">
        <v>0</v>
      </c>
      <c r="FZ16">
        <v>0</v>
      </c>
      <c r="GA16">
        <v>0</v>
      </c>
      <c r="GB16">
        <v>0</v>
      </c>
      <c r="GC16">
        <v>0</v>
      </c>
      <c r="GD16">
        <v>1</v>
      </c>
      <c r="GE16">
        <v>1</v>
      </c>
      <c r="GF16">
        <v>1</v>
      </c>
      <c r="GG16" s="60">
        <v>0</v>
      </c>
      <c r="GH16" s="60">
        <v>0</v>
      </c>
      <c r="GI16" s="60">
        <v>0</v>
      </c>
      <c r="GJ16" s="60">
        <v>0</v>
      </c>
      <c r="GK16" s="60">
        <v>0</v>
      </c>
      <c r="GL16">
        <v>0</v>
      </c>
      <c r="GM16">
        <v>0</v>
      </c>
      <c r="GN16">
        <v>0</v>
      </c>
      <c r="GO16">
        <v>0</v>
      </c>
      <c r="GP16">
        <v>0</v>
      </c>
      <c r="GQ16">
        <v>0</v>
      </c>
      <c r="GR16">
        <v>0</v>
      </c>
      <c r="GS16">
        <v>0</v>
      </c>
      <c r="GT16">
        <v>0</v>
      </c>
      <c r="GU16">
        <v>0</v>
      </c>
      <c r="GV16">
        <v>0</v>
      </c>
      <c r="GW16">
        <v>0</v>
      </c>
      <c r="GX16">
        <v>0</v>
      </c>
      <c r="GY16">
        <v>0</v>
      </c>
      <c r="GZ16">
        <v>0</v>
      </c>
      <c r="HA16">
        <v>0</v>
      </c>
      <c r="HB16">
        <v>0</v>
      </c>
      <c r="HC16">
        <v>0</v>
      </c>
      <c r="HD16">
        <v>0</v>
      </c>
      <c r="HE16">
        <v>0</v>
      </c>
      <c r="HF16">
        <v>0</v>
      </c>
      <c r="HG16">
        <v>0</v>
      </c>
      <c r="HH16">
        <v>0</v>
      </c>
      <c r="HI16">
        <v>0</v>
      </c>
      <c r="HJ16">
        <v>0</v>
      </c>
      <c r="HK16">
        <v>0</v>
      </c>
      <c r="HL16">
        <v>0</v>
      </c>
      <c r="HM16">
        <v>0</v>
      </c>
      <c r="HN16">
        <v>0</v>
      </c>
      <c r="HO16">
        <v>0</v>
      </c>
      <c r="HP16">
        <v>0</v>
      </c>
      <c r="HQ16">
        <v>0</v>
      </c>
      <c r="HR16">
        <v>1</v>
      </c>
      <c r="HS16">
        <v>1</v>
      </c>
      <c r="HT16">
        <v>1</v>
      </c>
      <c r="HU16">
        <v>0</v>
      </c>
      <c r="HV16">
        <v>0</v>
      </c>
      <c r="HW16">
        <v>1</v>
      </c>
      <c r="HX16">
        <v>1</v>
      </c>
      <c r="HY16">
        <v>1</v>
      </c>
      <c r="HZ16">
        <v>0</v>
      </c>
      <c r="IA16">
        <v>0</v>
      </c>
      <c r="IB16">
        <v>0</v>
      </c>
      <c r="IC16">
        <v>0</v>
      </c>
      <c r="ID16">
        <v>0</v>
      </c>
      <c r="IE16">
        <v>0</v>
      </c>
      <c r="IF16">
        <v>0</v>
      </c>
      <c r="IG16">
        <v>0</v>
      </c>
      <c r="IH16">
        <v>0</v>
      </c>
      <c r="II16">
        <v>0</v>
      </c>
      <c r="IJ16">
        <v>0</v>
      </c>
      <c r="IK16">
        <v>0</v>
      </c>
      <c r="IL16">
        <v>0</v>
      </c>
      <c r="IM16">
        <v>0</v>
      </c>
      <c r="IN16" s="26">
        <v>0</v>
      </c>
    </row>
    <row r="17" spans="1:248" x14ac:dyDescent="0.35">
      <c r="A17" s="44" t="s">
        <v>101</v>
      </c>
      <c r="B17" s="45"/>
      <c r="C17" s="45"/>
      <c r="AS17">
        <v>0</v>
      </c>
      <c r="EC17" s="23"/>
      <c r="IN17" s="26"/>
    </row>
    <row r="18" spans="1:248" x14ac:dyDescent="0.35">
      <c r="A18" s="27">
        <v>9</v>
      </c>
      <c r="B18" t="s">
        <v>102</v>
      </c>
      <c r="C18" t="s">
        <v>103</v>
      </c>
      <c r="D18">
        <v>1</v>
      </c>
      <c r="E18">
        <v>0</v>
      </c>
      <c r="F18">
        <v>1</v>
      </c>
      <c r="G18">
        <v>1</v>
      </c>
      <c r="H18">
        <v>1</v>
      </c>
      <c r="I18">
        <v>0</v>
      </c>
      <c r="J18">
        <v>0</v>
      </c>
      <c r="K18">
        <v>1</v>
      </c>
      <c r="L18">
        <v>0</v>
      </c>
      <c r="M18">
        <v>1</v>
      </c>
      <c r="N18">
        <v>0</v>
      </c>
      <c r="O18">
        <v>0</v>
      </c>
      <c r="P18">
        <v>0</v>
      </c>
      <c r="Q18">
        <v>1</v>
      </c>
      <c r="R18">
        <v>1</v>
      </c>
      <c r="S18">
        <v>0</v>
      </c>
      <c r="T18">
        <v>0</v>
      </c>
      <c r="U18">
        <v>1</v>
      </c>
      <c r="V18">
        <v>1</v>
      </c>
      <c r="W18">
        <v>1</v>
      </c>
      <c r="X18">
        <v>0</v>
      </c>
      <c r="Y18">
        <v>0</v>
      </c>
      <c r="Z18">
        <v>0</v>
      </c>
      <c r="AA18">
        <v>1</v>
      </c>
      <c r="AB18">
        <v>1</v>
      </c>
      <c r="AC18">
        <v>0</v>
      </c>
      <c r="AD18">
        <v>0</v>
      </c>
      <c r="AE18">
        <v>0</v>
      </c>
      <c r="AF18">
        <v>0</v>
      </c>
      <c r="AG18">
        <v>1</v>
      </c>
      <c r="AH18">
        <v>1</v>
      </c>
      <c r="AI18">
        <v>0</v>
      </c>
      <c r="AJ18">
        <v>1</v>
      </c>
      <c r="AK18">
        <v>0</v>
      </c>
      <c r="AL18">
        <v>1</v>
      </c>
      <c r="AM18">
        <v>1</v>
      </c>
      <c r="AN18">
        <v>1</v>
      </c>
      <c r="AO18">
        <v>0</v>
      </c>
      <c r="AP18">
        <v>1</v>
      </c>
      <c r="AQ18">
        <v>1</v>
      </c>
      <c r="AR18">
        <v>0</v>
      </c>
      <c r="AT18">
        <v>1</v>
      </c>
      <c r="AU18">
        <v>1</v>
      </c>
      <c r="AV18">
        <v>1</v>
      </c>
      <c r="AW18">
        <v>1</v>
      </c>
      <c r="AX18">
        <v>1</v>
      </c>
      <c r="AY18">
        <v>1</v>
      </c>
      <c r="AZ18">
        <v>1</v>
      </c>
      <c r="BA18">
        <v>1</v>
      </c>
      <c r="BB18">
        <v>0</v>
      </c>
      <c r="BC18">
        <v>0</v>
      </c>
      <c r="BD18">
        <v>0</v>
      </c>
      <c r="BE18">
        <v>0</v>
      </c>
      <c r="BF18">
        <v>0</v>
      </c>
      <c r="BG18">
        <v>0</v>
      </c>
      <c r="BH18">
        <v>0</v>
      </c>
      <c r="BI18">
        <v>0</v>
      </c>
      <c r="BJ18">
        <v>0</v>
      </c>
      <c r="BK18">
        <v>0</v>
      </c>
      <c r="BL18">
        <v>0</v>
      </c>
      <c r="BM18">
        <v>0</v>
      </c>
      <c r="BN18">
        <v>1</v>
      </c>
      <c r="BO18">
        <v>0</v>
      </c>
      <c r="BP18">
        <v>1</v>
      </c>
      <c r="BQ18">
        <v>1</v>
      </c>
      <c r="BR18">
        <v>1</v>
      </c>
      <c r="BS18">
        <v>0</v>
      </c>
      <c r="BT18">
        <v>1</v>
      </c>
      <c r="BU18">
        <v>1</v>
      </c>
      <c r="BV18">
        <v>0</v>
      </c>
      <c r="BW18">
        <v>0</v>
      </c>
      <c r="BX18">
        <v>0</v>
      </c>
      <c r="BY18">
        <v>0</v>
      </c>
      <c r="BZ18">
        <v>0</v>
      </c>
      <c r="CA18">
        <v>0</v>
      </c>
      <c r="CB18">
        <v>0</v>
      </c>
      <c r="CC18">
        <v>0</v>
      </c>
      <c r="CD18">
        <v>0</v>
      </c>
      <c r="CE18">
        <v>0</v>
      </c>
      <c r="CF18">
        <v>0</v>
      </c>
      <c r="CG18">
        <v>0</v>
      </c>
      <c r="CH18">
        <v>0</v>
      </c>
      <c r="CI18">
        <v>0</v>
      </c>
      <c r="CJ18">
        <v>0</v>
      </c>
      <c r="CK18">
        <v>0</v>
      </c>
      <c r="CL18">
        <v>0</v>
      </c>
      <c r="CM18">
        <v>0</v>
      </c>
      <c r="CN18">
        <v>0</v>
      </c>
      <c r="CO18">
        <v>0</v>
      </c>
      <c r="CP18">
        <v>0</v>
      </c>
      <c r="CQ18">
        <v>0</v>
      </c>
      <c r="CR18">
        <v>0</v>
      </c>
      <c r="CS18">
        <v>0</v>
      </c>
      <c r="CT18">
        <v>0</v>
      </c>
      <c r="CU18">
        <v>0</v>
      </c>
      <c r="CV18">
        <v>0</v>
      </c>
      <c r="CW18">
        <v>1</v>
      </c>
      <c r="CX18">
        <v>1</v>
      </c>
      <c r="CY18">
        <v>1</v>
      </c>
      <c r="CZ18">
        <v>0</v>
      </c>
      <c r="DA18">
        <v>0</v>
      </c>
      <c r="DB18">
        <v>0</v>
      </c>
      <c r="DC18">
        <v>1</v>
      </c>
      <c r="DD18">
        <v>1</v>
      </c>
      <c r="DE18">
        <v>0</v>
      </c>
      <c r="DF18">
        <v>0</v>
      </c>
      <c r="DG18">
        <v>0</v>
      </c>
      <c r="DH18">
        <v>0</v>
      </c>
      <c r="DI18">
        <v>1</v>
      </c>
      <c r="DJ18">
        <v>0</v>
      </c>
      <c r="DK18">
        <v>0</v>
      </c>
      <c r="DL18">
        <v>0</v>
      </c>
      <c r="DM18">
        <v>0</v>
      </c>
      <c r="DN18">
        <v>0</v>
      </c>
      <c r="DO18">
        <v>0</v>
      </c>
      <c r="DP18">
        <v>0</v>
      </c>
      <c r="DQ18">
        <v>0</v>
      </c>
      <c r="DR18">
        <v>0</v>
      </c>
      <c r="DS18">
        <v>0</v>
      </c>
      <c r="DT18">
        <v>0</v>
      </c>
      <c r="DU18">
        <v>0</v>
      </c>
      <c r="DV18">
        <v>0</v>
      </c>
      <c r="DW18">
        <v>0</v>
      </c>
      <c r="DX18">
        <v>1</v>
      </c>
      <c r="DY18">
        <v>0</v>
      </c>
      <c r="DZ18">
        <v>0</v>
      </c>
      <c r="EA18">
        <v>0</v>
      </c>
      <c r="EB18">
        <v>1</v>
      </c>
      <c r="EC18" s="23"/>
      <c r="ED18">
        <v>0</v>
      </c>
      <c r="EE18">
        <v>0</v>
      </c>
      <c r="EF18">
        <v>1</v>
      </c>
      <c r="EG18">
        <v>1</v>
      </c>
      <c r="EH18">
        <v>0</v>
      </c>
      <c r="EI18">
        <v>0</v>
      </c>
      <c r="EJ18">
        <v>0</v>
      </c>
      <c r="EK18">
        <v>0</v>
      </c>
      <c r="EL18">
        <v>0</v>
      </c>
      <c r="EM18">
        <v>0</v>
      </c>
      <c r="EN18">
        <v>0</v>
      </c>
      <c r="EO18">
        <v>0</v>
      </c>
      <c r="EP18">
        <v>0</v>
      </c>
      <c r="EQ18">
        <v>0</v>
      </c>
      <c r="ER18">
        <v>0</v>
      </c>
      <c r="ES18">
        <v>0</v>
      </c>
      <c r="ET18">
        <v>0</v>
      </c>
      <c r="EU18">
        <v>0</v>
      </c>
      <c r="EV18">
        <v>0</v>
      </c>
      <c r="EW18">
        <v>0</v>
      </c>
      <c r="EX18">
        <v>0</v>
      </c>
      <c r="EY18">
        <v>0</v>
      </c>
      <c r="EZ18">
        <v>0</v>
      </c>
      <c r="FA18">
        <v>0</v>
      </c>
      <c r="FB18">
        <v>0</v>
      </c>
      <c r="FC18">
        <v>0</v>
      </c>
      <c r="FD18">
        <v>0</v>
      </c>
      <c r="FE18">
        <v>0</v>
      </c>
      <c r="FF18">
        <v>0</v>
      </c>
      <c r="FG18">
        <v>0</v>
      </c>
      <c r="FH18">
        <v>0</v>
      </c>
      <c r="FI18">
        <v>0</v>
      </c>
      <c r="FJ18">
        <v>0</v>
      </c>
      <c r="FK18">
        <v>0</v>
      </c>
      <c r="FL18">
        <v>0</v>
      </c>
      <c r="FM18">
        <v>0</v>
      </c>
      <c r="FN18">
        <v>0</v>
      </c>
      <c r="FO18">
        <v>0</v>
      </c>
      <c r="FP18">
        <v>0</v>
      </c>
      <c r="FQ18">
        <v>0</v>
      </c>
      <c r="FR18">
        <v>0</v>
      </c>
      <c r="FS18">
        <v>0</v>
      </c>
      <c r="FT18">
        <v>0</v>
      </c>
      <c r="FU18">
        <v>0</v>
      </c>
      <c r="FV18">
        <v>0</v>
      </c>
      <c r="FW18">
        <v>0</v>
      </c>
      <c r="FX18">
        <v>0</v>
      </c>
      <c r="FY18">
        <v>0</v>
      </c>
      <c r="FZ18">
        <v>0</v>
      </c>
      <c r="GA18">
        <v>0</v>
      </c>
      <c r="GB18">
        <v>0</v>
      </c>
      <c r="GC18">
        <v>0</v>
      </c>
      <c r="GD18">
        <v>0</v>
      </c>
      <c r="GE18">
        <v>0</v>
      </c>
      <c r="GF18">
        <v>0</v>
      </c>
      <c r="GG18" s="60">
        <v>0</v>
      </c>
      <c r="GH18" s="60">
        <v>0</v>
      </c>
      <c r="GI18" s="60">
        <v>0</v>
      </c>
      <c r="GJ18" s="60">
        <v>0</v>
      </c>
      <c r="GK18" s="60">
        <v>1</v>
      </c>
      <c r="GL18">
        <v>0</v>
      </c>
      <c r="GM18">
        <v>0</v>
      </c>
      <c r="GN18">
        <v>1</v>
      </c>
      <c r="GO18">
        <v>1</v>
      </c>
      <c r="GP18">
        <v>1</v>
      </c>
      <c r="GQ18">
        <v>0</v>
      </c>
      <c r="GR18">
        <v>0</v>
      </c>
      <c r="GS18">
        <v>0</v>
      </c>
      <c r="GT18">
        <v>0</v>
      </c>
      <c r="GU18">
        <v>0</v>
      </c>
      <c r="GV18">
        <v>0</v>
      </c>
      <c r="GW18">
        <v>0</v>
      </c>
      <c r="GX18">
        <v>0</v>
      </c>
      <c r="GY18">
        <v>0</v>
      </c>
      <c r="GZ18">
        <v>0</v>
      </c>
      <c r="HA18">
        <v>0</v>
      </c>
      <c r="HB18">
        <v>0</v>
      </c>
      <c r="HC18">
        <v>0</v>
      </c>
      <c r="HD18">
        <v>0</v>
      </c>
      <c r="HE18">
        <v>0</v>
      </c>
      <c r="HF18">
        <v>0</v>
      </c>
      <c r="HG18">
        <v>0</v>
      </c>
      <c r="HH18">
        <v>0</v>
      </c>
      <c r="HI18">
        <v>0</v>
      </c>
      <c r="HJ18">
        <v>0</v>
      </c>
      <c r="HK18">
        <v>0</v>
      </c>
      <c r="HL18">
        <v>0</v>
      </c>
      <c r="HM18">
        <v>0</v>
      </c>
      <c r="HN18">
        <v>0</v>
      </c>
      <c r="HO18">
        <v>0</v>
      </c>
      <c r="HP18">
        <v>0</v>
      </c>
      <c r="HQ18">
        <v>0</v>
      </c>
      <c r="HR18">
        <v>0</v>
      </c>
      <c r="HS18">
        <v>0</v>
      </c>
      <c r="HT18">
        <v>0</v>
      </c>
      <c r="HU18">
        <v>0</v>
      </c>
      <c r="HV18">
        <v>0</v>
      </c>
      <c r="HW18">
        <v>0</v>
      </c>
      <c r="HX18">
        <v>0</v>
      </c>
      <c r="HY18">
        <v>0</v>
      </c>
      <c r="HZ18">
        <v>0</v>
      </c>
      <c r="IA18">
        <v>0</v>
      </c>
      <c r="IB18">
        <v>0</v>
      </c>
      <c r="IC18">
        <v>0</v>
      </c>
      <c r="ID18">
        <v>0</v>
      </c>
      <c r="IE18">
        <v>0</v>
      </c>
      <c r="IF18">
        <v>0</v>
      </c>
      <c r="IG18">
        <v>0</v>
      </c>
      <c r="IH18">
        <v>0</v>
      </c>
      <c r="II18">
        <v>0</v>
      </c>
      <c r="IJ18">
        <v>0</v>
      </c>
      <c r="IK18">
        <v>0</v>
      </c>
      <c r="IL18">
        <v>0</v>
      </c>
      <c r="IM18">
        <v>0</v>
      </c>
      <c r="IN18" s="26">
        <v>0</v>
      </c>
    </row>
    <row r="19" spans="1:248" x14ac:dyDescent="0.35">
      <c r="A19" s="46" t="s">
        <v>104</v>
      </c>
      <c r="B19" s="47"/>
      <c r="C19" s="47"/>
      <c r="EC19" s="23"/>
      <c r="IN19" s="26"/>
    </row>
    <row r="20" spans="1:248" x14ac:dyDescent="0.35">
      <c r="A20" s="44" t="s">
        <v>105</v>
      </c>
      <c r="B20" s="45"/>
      <c r="C20" s="45"/>
      <c r="EC20" s="23"/>
      <c r="IN20" s="26"/>
    </row>
    <row r="21" spans="1:248" x14ac:dyDescent="0.35">
      <c r="A21" s="27">
        <v>10</v>
      </c>
      <c r="B21" t="s">
        <v>106</v>
      </c>
      <c r="C21" t="s">
        <v>107</v>
      </c>
      <c r="D21">
        <v>1</v>
      </c>
      <c r="E21">
        <v>0</v>
      </c>
      <c r="F21">
        <v>1</v>
      </c>
      <c r="G21">
        <v>1</v>
      </c>
      <c r="H21">
        <v>0</v>
      </c>
      <c r="I21">
        <v>1</v>
      </c>
      <c r="J21">
        <v>1</v>
      </c>
      <c r="K21">
        <v>1</v>
      </c>
      <c r="L21">
        <v>1</v>
      </c>
      <c r="M21">
        <v>0</v>
      </c>
      <c r="N21">
        <v>0</v>
      </c>
      <c r="O21">
        <v>0</v>
      </c>
      <c r="P21">
        <v>0</v>
      </c>
      <c r="Q21">
        <v>0</v>
      </c>
      <c r="R21">
        <v>0</v>
      </c>
      <c r="S21">
        <v>1</v>
      </c>
      <c r="T21">
        <v>1</v>
      </c>
      <c r="U21">
        <v>1</v>
      </c>
      <c r="V21">
        <v>0</v>
      </c>
      <c r="W21">
        <v>0</v>
      </c>
      <c r="X21">
        <v>0</v>
      </c>
      <c r="Y21">
        <v>0</v>
      </c>
      <c r="Z21">
        <v>0</v>
      </c>
      <c r="AA21">
        <v>0</v>
      </c>
      <c r="AB21">
        <v>0</v>
      </c>
      <c r="AC21">
        <v>0</v>
      </c>
      <c r="AD21">
        <v>0</v>
      </c>
      <c r="AE21">
        <v>0</v>
      </c>
      <c r="AF21">
        <v>0</v>
      </c>
      <c r="AG21">
        <v>1</v>
      </c>
      <c r="AH21">
        <v>1</v>
      </c>
      <c r="AI21">
        <v>1</v>
      </c>
      <c r="AJ21">
        <v>1</v>
      </c>
      <c r="AK21">
        <v>0</v>
      </c>
      <c r="AL21">
        <v>0</v>
      </c>
      <c r="AM21">
        <v>0</v>
      </c>
      <c r="AN21">
        <v>0</v>
      </c>
      <c r="AO21">
        <v>0</v>
      </c>
      <c r="AP21">
        <v>0</v>
      </c>
      <c r="AQ21">
        <v>0</v>
      </c>
      <c r="AR21">
        <v>1</v>
      </c>
      <c r="AS21">
        <v>1</v>
      </c>
      <c r="AT21">
        <v>1</v>
      </c>
      <c r="AU21">
        <v>0</v>
      </c>
      <c r="AV21">
        <v>1</v>
      </c>
      <c r="AW21">
        <v>1</v>
      </c>
      <c r="AX21">
        <v>1</v>
      </c>
      <c r="AY21">
        <v>1</v>
      </c>
      <c r="AZ21">
        <v>1</v>
      </c>
      <c r="BA21">
        <v>0</v>
      </c>
      <c r="BB21">
        <v>0</v>
      </c>
      <c r="BC21">
        <v>1</v>
      </c>
      <c r="BD21">
        <v>1</v>
      </c>
      <c r="BE21">
        <v>1</v>
      </c>
      <c r="BF21">
        <v>1</v>
      </c>
      <c r="BG21">
        <v>0</v>
      </c>
      <c r="BH21">
        <v>0</v>
      </c>
      <c r="BI21">
        <v>0</v>
      </c>
      <c r="BJ21">
        <v>0</v>
      </c>
      <c r="BK21">
        <v>0</v>
      </c>
      <c r="BL21">
        <v>0</v>
      </c>
      <c r="BM21">
        <v>1</v>
      </c>
      <c r="BN21">
        <v>0</v>
      </c>
      <c r="BO21">
        <v>0</v>
      </c>
      <c r="BP21">
        <v>0</v>
      </c>
      <c r="BQ21">
        <v>1</v>
      </c>
      <c r="BR21">
        <v>1</v>
      </c>
      <c r="BS21">
        <v>1</v>
      </c>
      <c r="BT21">
        <v>1</v>
      </c>
      <c r="BU21">
        <v>1</v>
      </c>
      <c r="BV21">
        <v>0</v>
      </c>
      <c r="BW21">
        <v>0</v>
      </c>
      <c r="BX21">
        <v>0</v>
      </c>
      <c r="BY21">
        <v>0</v>
      </c>
      <c r="BZ21">
        <v>0</v>
      </c>
      <c r="CA21">
        <v>0</v>
      </c>
      <c r="CB21">
        <v>0</v>
      </c>
      <c r="CC21">
        <v>0</v>
      </c>
      <c r="CD21">
        <v>0</v>
      </c>
      <c r="CE21">
        <v>0</v>
      </c>
      <c r="CF21">
        <v>0</v>
      </c>
      <c r="CG21">
        <v>0</v>
      </c>
      <c r="CH21">
        <v>0</v>
      </c>
      <c r="CI21">
        <v>0</v>
      </c>
      <c r="CJ21">
        <v>0</v>
      </c>
      <c r="CK21">
        <v>1</v>
      </c>
      <c r="CL21">
        <v>1</v>
      </c>
      <c r="CM21">
        <v>1</v>
      </c>
      <c r="CN21">
        <v>1</v>
      </c>
      <c r="CO21">
        <v>1</v>
      </c>
      <c r="CP21">
        <v>0</v>
      </c>
      <c r="CQ21">
        <v>0</v>
      </c>
      <c r="CR21">
        <v>0</v>
      </c>
      <c r="CS21">
        <v>0</v>
      </c>
      <c r="CT21">
        <v>0</v>
      </c>
      <c r="CU21">
        <v>0</v>
      </c>
      <c r="CV21">
        <v>0</v>
      </c>
      <c r="CW21">
        <v>1</v>
      </c>
      <c r="CX21">
        <v>1</v>
      </c>
      <c r="CY21">
        <v>1</v>
      </c>
      <c r="CZ21">
        <v>0</v>
      </c>
      <c r="DA21">
        <v>0</v>
      </c>
      <c r="DB21">
        <v>1</v>
      </c>
      <c r="DC21">
        <v>1</v>
      </c>
      <c r="DD21">
        <v>1</v>
      </c>
      <c r="DE21">
        <v>0</v>
      </c>
      <c r="DF21">
        <v>0</v>
      </c>
      <c r="DG21">
        <v>1</v>
      </c>
      <c r="DH21">
        <v>1</v>
      </c>
      <c r="DJ21">
        <v>0</v>
      </c>
      <c r="DK21">
        <v>0</v>
      </c>
      <c r="DL21">
        <v>0</v>
      </c>
      <c r="DM21">
        <v>1</v>
      </c>
      <c r="DN21">
        <v>1</v>
      </c>
      <c r="DO21">
        <v>0</v>
      </c>
      <c r="DP21">
        <v>0</v>
      </c>
      <c r="DQ21">
        <v>0</v>
      </c>
      <c r="DR21">
        <v>0</v>
      </c>
      <c r="DS21">
        <v>0</v>
      </c>
      <c r="DT21">
        <v>0</v>
      </c>
      <c r="DU21">
        <v>1</v>
      </c>
      <c r="DV21">
        <v>1</v>
      </c>
      <c r="DW21">
        <v>1</v>
      </c>
      <c r="DX21">
        <v>1</v>
      </c>
      <c r="DY21">
        <v>0</v>
      </c>
      <c r="DZ21">
        <v>0</v>
      </c>
      <c r="EA21">
        <v>0</v>
      </c>
      <c r="EB21">
        <v>0</v>
      </c>
      <c r="EC21" s="23"/>
      <c r="ED21">
        <v>0</v>
      </c>
      <c r="EE21">
        <v>0</v>
      </c>
      <c r="EF21">
        <v>0</v>
      </c>
      <c r="EG21">
        <v>0</v>
      </c>
      <c r="EH21">
        <v>0</v>
      </c>
      <c r="EI21">
        <v>0</v>
      </c>
      <c r="EJ21">
        <v>0</v>
      </c>
      <c r="EK21">
        <v>0</v>
      </c>
      <c r="EL21">
        <v>1</v>
      </c>
      <c r="EM21">
        <v>1</v>
      </c>
      <c r="EN21">
        <v>0</v>
      </c>
      <c r="EO21">
        <v>0</v>
      </c>
      <c r="EP21">
        <v>0</v>
      </c>
      <c r="EQ21">
        <v>0</v>
      </c>
      <c r="ER21">
        <v>0</v>
      </c>
      <c r="ES21">
        <v>0</v>
      </c>
      <c r="ET21">
        <v>0</v>
      </c>
      <c r="EU21">
        <v>0</v>
      </c>
      <c r="EV21">
        <v>0</v>
      </c>
      <c r="EW21">
        <v>0</v>
      </c>
      <c r="EX21">
        <v>0</v>
      </c>
      <c r="EY21">
        <v>0</v>
      </c>
      <c r="EZ21">
        <v>0</v>
      </c>
      <c r="FA21">
        <v>0</v>
      </c>
      <c r="FB21">
        <v>0</v>
      </c>
      <c r="FC21">
        <v>0</v>
      </c>
      <c r="FD21">
        <v>0</v>
      </c>
      <c r="FE21">
        <v>0</v>
      </c>
      <c r="FF21">
        <v>0</v>
      </c>
      <c r="FG21">
        <v>0</v>
      </c>
      <c r="FH21">
        <v>0</v>
      </c>
      <c r="FI21">
        <v>0</v>
      </c>
      <c r="FJ21">
        <v>0</v>
      </c>
      <c r="FK21">
        <v>0</v>
      </c>
      <c r="FL21">
        <v>0</v>
      </c>
      <c r="FM21">
        <v>0</v>
      </c>
      <c r="FN21">
        <v>0</v>
      </c>
      <c r="FO21">
        <v>1</v>
      </c>
      <c r="FP21">
        <v>1</v>
      </c>
      <c r="FQ21">
        <v>1</v>
      </c>
      <c r="FR21">
        <v>0</v>
      </c>
      <c r="FS21">
        <v>0</v>
      </c>
      <c r="FT21">
        <v>0</v>
      </c>
      <c r="FU21">
        <v>0</v>
      </c>
      <c r="FV21">
        <v>0</v>
      </c>
      <c r="FW21">
        <v>0</v>
      </c>
      <c r="FX21">
        <v>0</v>
      </c>
      <c r="FY21">
        <v>0</v>
      </c>
      <c r="FZ21">
        <v>0</v>
      </c>
      <c r="GA21">
        <v>0</v>
      </c>
      <c r="GB21">
        <v>0</v>
      </c>
      <c r="GC21">
        <v>0</v>
      </c>
      <c r="GD21">
        <v>0</v>
      </c>
      <c r="GE21">
        <v>0</v>
      </c>
      <c r="GF21">
        <v>0</v>
      </c>
      <c r="GG21" s="60">
        <v>0</v>
      </c>
      <c r="GH21" s="60">
        <v>0</v>
      </c>
      <c r="GI21" s="60">
        <v>0</v>
      </c>
      <c r="GJ21" s="60">
        <v>0</v>
      </c>
      <c r="GK21" s="60">
        <v>0</v>
      </c>
      <c r="GL21">
        <v>0</v>
      </c>
      <c r="GM21">
        <v>0</v>
      </c>
      <c r="GN21">
        <v>0</v>
      </c>
      <c r="GO21">
        <v>0</v>
      </c>
      <c r="GP21">
        <v>0</v>
      </c>
      <c r="GQ21">
        <v>0</v>
      </c>
      <c r="GR21">
        <v>0</v>
      </c>
      <c r="GS21">
        <v>0</v>
      </c>
      <c r="GT21">
        <v>0</v>
      </c>
      <c r="GU21">
        <v>0</v>
      </c>
      <c r="GV21">
        <v>0</v>
      </c>
      <c r="GW21">
        <v>0</v>
      </c>
      <c r="GX21">
        <v>0</v>
      </c>
      <c r="GY21">
        <v>0</v>
      </c>
      <c r="GZ21">
        <v>0</v>
      </c>
      <c r="HA21">
        <v>0</v>
      </c>
      <c r="HB21">
        <v>0</v>
      </c>
      <c r="HC21">
        <v>0</v>
      </c>
      <c r="HD21">
        <v>0</v>
      </c>
      <c r="HE21">
        <v>0</v>
      </c>
      <c r="HF21">
        <v>0</v>
      </c>
      <c r="HG21">
        <v>0</v>
      </c>
      <c r="HH21">
        <v>0</v>
      </c>
      <c r="HI21">
        <v>0</v>
      </c>
      <c r="HJ21">
        <v>0</v>
      </c>
      <c r="HK21">
        <v>0</v>
      </c>
      <c r="HL21">
        <v>0</v>
      </c>
      <c r="HM21">
        <v>1</v>
      </c>
      <c r="HN21">
        <v>0</v>
      </c>
      <c r="HO21">
        <v>1</v>
      </c>
      <c r="HP21">
        <v>0</v>
      </c>
      <c r="HQ21">
        <v>0</v>
      </c>
      <c r="HR21">
        <v>0</v>
      </c>
      <c r="HS21">
        <v>0</v>
      </c>
      <c r="HT21">
        <v>0</v>
      </c>
      <c r="HU21">
        <v>0</v>
      </c>
      <c r="HV21">
        <v>0</v>
      </c>
      <c r="HW21">
        <v>1</v>
      </c>
      <c r="HX21">
        <v>1</v>
      </c>
      <c r="HY21">
        <v>1</v>
      </c>
      <c r="HZ21">
        <v>0</v>
      </c>
      <c r="IA21">
        <v>0</v>
      </c>
      <c r="IB21">
        <v>0</v>
      </c>
      <c r="IC21">
        <v>1</v>
      </c>
      <c r="ID21">
        <v>1</v>
      </c>
      <c r="IE21">
        <v>0</v>
      </c>
      <c r="IF21">
        <v>0</v>
      </c>
      <c r="IG21">
        <v>0</v>
      </c>
      <c r="IH21">
        <v>0</v>
      </c>
      <c r="II21">
        <v>0</v>
      </c>
      <c r="IJ21">
        <v>0</v>
      </c>
      <c r="IK21">
        <v>0</v>
      </c>
      <c r="IL21">
        <v>0</v>
      </c>
      <c r="IM21">
        <v>0</v>
      </c>
      <c r="IN21" s="26">
        <v>0</v>
      </c>
    </row>
    <row r="22" spans="1:248" x14ac:dyDescent="0.35">
      <c r="A22" s="27">
        <v>11</v>
      </c>
      <c r="B22" t="s">
        <v>108</v>
      </c>
      <c r="C22" t="s">
        <v>109</v>
      </c>
      <c r="D22">
        <v>1</v>
      </c>
      <c r="E22">
        <v>0</v>
      </c>
      <c r="F22">
        <v>0</v>
      </c>
      <c r="G22">
        <v>1</v>
      </c>
      <c r="H22">
        <v>0</v>
      </c>
      <c r="I22">
        <v>1</v>
      </c>
      <c r="J22">
        <v>1</v>
      </c>
      <c r="K22">
        <v>1</v>
      </c>
      <c r="L22">
        <v>1</v>
      </c>
      <c r="M22">
        <v>0</v>
      </c>
      <c r="N22">
        <v>0</v>
      </c>
      <c r="O22">
        <v>0</v>
      </c>
      <c r="P22">
        <v>0</v>
      </c>
      <c r="Q22">
        <v>0</v>
      </c>
      <c r="R22">
        <v>0</v>
      </c>
      <c r="S22">
        <v>0</v>
      </c>
      <c r="T22">
        <v>0</v>
      </c>
      <c r="U22">
        <v>0</v>
      </c>
      <c r="V22">
        <v>0</v>
      </c>
      <c r="W22">
        <v>0</v>
      </c>
      <c r="X22">
        <v>0</v>
      </c>
      <c r="Y22">
        <v>0</v>
      </c>
      <c r="Z22">
        <v>0</v>
      </c>
      <c r="AA22">
        <v>0</v>
      </c>
      <c r="AB22">
        <v>0</v>
      </c>
      <c r="AC22">
        <v>0</v>
      </c>
      <c r="AD22">
        <v>0</v>
      </c>
      <c r="AE22">
        <v>0</v>
      </c>
      <c r="AF22">
        <v>0</v>
      </c>
      <c r="AG22">
        <v>1</v>
      </c>
      <c r="AH22">
        <v>1</v>
      </c>
      <c r="AI22">
        <v>1</v>
      </c>
      <c r="AJ22">
        <v>1</v>
      </c>
      <c r="AK22">
        <v>0</v>
      </c>
      <c r="AL22">
        <v>0</v>
      </c>
      <c r="AM22">
        <v>0</v>
      </c>
      <c r="AN22">
        <v>0</v>
      </c>
      <c r="AO22">
        <v>0</v>
      </c>
      <c r="AP22">
        <v>0</v>
      </c>
      <c r="AQ22">
        <v>0</v>
      </c>
      <c r="AR22">
        <v>1</v>
      </c>
      <c r="AS22">
        <v>1</v>
      </c>
      <c r="AT22">
        <v>1</v>
      </c>
      <c r="AU22">
        <v>0</v>
      </c>
      <c r="AV22">
        <v>1</v>
      </c>
      <c r="AW22">
        <v>1</v>
      </c>
      <c r="AX22">
        <v>1</v>
      </c>
      <c r="AY22">
        <v>1</v>
      </c>
      <c r="AZ22">
        <v>1</v>
      </c>
      <c r="BA22">
        <v>0</v>
      </c>
      <c r="BB22">
        <v>0</v>
      </c>
      <c r="BC22">
        <v>0</v>
      </c>
      <c r="BD22">
        <v>0</v>
      </c>
      <c r="BE22">
        <v>0</v>
      </c>
      <c r="BF22">
        <v>0</v>
      </c>
      <c r="BG22">
        <v>0</v>
      </c>
      <c r="BH22">
        <v>0</v>
      </c>
      <c r="BI22">
        <v>0</v>
      </c>
      <c r="BJ22">
        <v>0</v>
      </c>
      <c r="BK22">
        <v>0</v>
      </c>
      <c r="BL22">
        <v>0</v>
      </c>
      <c r="BM22">
        <v>0</v>
      </c>
      <c r="BN22">
        <v>0</v>
      </c>
      <c r="BO22">
        <v>0</v>
      </c>
      <c r="BP22">
        <v>0</v>
      </c>
      <c r="BQ22">
        <v>1</v>
      </c>
      <c r="BR22">
        <v>1</v>
      </c>
      <c r="BS22">
        <v>0</v>
      </c>
      <c r="BT22">
        <v>0</v>
      </c>
      <c r="BU22">
        <v>0</v>
      </c>
      <c r="BV22">
        <v>0</v>
      </c>
      <c r="BW22">
        <v>0</v>
      </c>
      <c r="BX22">
        <v>0</v>
      </c>
      <c r="BY22">
        <v>0</v>
      </c>
      <c r="BZ22">
        <v>0</v>
      </c>
      <c r="CA22">
        <v>0</v>
      </c>
      <c r="CB22">
        <v>0</v>
      </c>
      <c r="CC22">
        <v>0</v>
      </c>
      <c r="CD22">
        <v>0</v>
      </c>
      <c r="CE22">
        <v>0</v>
      </c>
      <c r="CF22">
        <v>0</v>
      </c>
      <c r="CG22">
        <v>0</v>
      </c>
      <c r="CH22">
        <v>0</v>
      </c>
      <c r="CI22">
        <v>0</v>
      </c>
      <c r="CJ22">
        <v>0</v>
      </c>
      <c r="CK22">
        <v>0</v>
      </c>
      <c r="CL22">
        <v>0</v>
      </c>
      <c r="CM22">
        <v>0</v>
      </c>
      <c r="CN22">
        <v>0</v>
      </c>
      <c r="CO22">
        <v>0</v>
      </c>
      <c r="CP22">
        <v>0</v>
      </c>
      <c r="CQ22">
        <v>0</v>
      </c>
      <c r="CR22">
        <v>1</v>
      </c>
      <c r="CS22">
        <v>1</v>
      </c>
      <c r="CT22">
        <v>1</v>
      </c>
      <c r="CU22">
        <v>0</v>
      </c>
      <c r="CV22">
        <v>0</v>
      </c>
      <c r="CW22">
        <v>0</v>
      </c>
      <c r="CX22">
        <v>0</v>
      </c>
      <c r="CY22">
        <v>0</v>
      </c>
      <c r="CZ22">
        <v>0</v>
      </c>
      <c r="DA22">
        <v>0</v>
      </c>
      <c r="DB22">
        <v>0</v>
      </c>
      <c r="DC22">
        <v>1</v>
      </c>
      <c r="DD22">
        <v>1</v>
      </c>
      <c r="DE22">
        <v>0</v>
      </c>
      <c r="DF22">
        <v>0</v>
      </c>
      <c r="DG22">
        <v>0</v>
      </c>
      <c r="DH22">
        <v>0</v>
      </c>
      <c r="DJ22">
        <v>0</v>
      </c>
      <c r="DK22">
        <v>0</v>
      </c>
      <c r="DL22">
        <v>0</v>
      </c>
      <c r="DM22">
        <v>0</v>
      </c>
      <c r="DN22">
        <v>1</v>
      </c>
      <c r="DO22">
        <v>0</v>
      </c>
      <c r="DP22">
        <v>0</v>
      </c>
      <c r="DQ22">
        <v>0</v>
      </c>
      <c r="DR22">
        <v>0</v>
      </c>
      <c r="DS22">
        <v>0</v>
      </c>
      <c r="DT22">
        <v>0</v>
      </c>
      <c r="DU22">
        <v>0</v>
      </c>
      <c r="DV22">
        <v>0</v>
      </c>
      <c r="DW22">
        <v>0</v>
      </c>
      <c r="DX22">
        <v>0</v>
      </c>
      <c r="DY22">
        <v>0</v>
      </c>
      <c r="DZ22">
        <v>0</v>
      </c>
      <c r="EA22">
        <v>0</v>
      </c>
      <c r="EB22">
        <v>0</v>
      </c>
      <c r="EC22" s="23"/>
      <c r="ED22">
        <v>0</v>
      </c>
      <c r="EE22">
        <v>0</v>
      </c>
      <c r="EF22">
        <v>0</v>
      </c>
      <c r="EG22">
        <v>0</v>
      </c>
      <c r="EH22">
        <v>0</v>
      </c>
      <c r="EI22">
        <v>0</v>
      </c>
      <c r="EJ22">
        <v>0</v>
      </c>
      <c r="EK22">
        <v>0</v>
      </c>
      <c r="EL22">
        <v>0</v>
      </c>
      <c r="EM22">
        <v>0</v>
      </c>
      <c r="EN22">
        <v>0</v>
      </c>
      <c r="EO22">
        <v>0</v>
      </c>
      <c r="EP22">
        <v>0</v>
      </c>
      <c r="EQ22">
        <v>0</v>
      </c>
      <c r="ER22">
        <v>0</v>
      </c>
      <c r="ES22">
        <v>0</v>
      </c>
      <c r="ET22">
        <v>0</v>
      </c>
      <c r="EU22">
        <v>0</v>
      </c>
      <c r="EV22">
        <v>0</v>
      </c>
      <c r="EW22">
        <v>0</v>
      </c>
      <c r="EX22">
        <v>0</v>
      </c>
      <c r="EY22">
        <v>0</v>
      </c>
      <c r="EZ22">
        <v>0</v>
      </c>
      <c r="FA22">
        <v>0</v>
      </c>
      <c r="FB22">
        <v>0</v>
      </c>
      <c r="FC22">
        <v>0</v>
      </c>
      <c r="FD22">
        <v>0</v>
      </c>
      <c r="FE22">
        <v>0</v>
      </c>
      <c r="FF22">
        <v>0</v>
      </c>
      <c r="FG22">
        <v>0</v>
      </c>
      <c r="FH22">
        <v>0</v>
      </c>
      <c r="FI22">
        <v>0</v>
      </c>
      <c r="FJ22">
        <v>0</v>
      </c>
      <c r="FK22">
        <v>0</v>
      </c>
      <c r="FL22">
        <v>0</v>
      </c>
      <c r="FM22">
        <v>0</v>
      </c>
      <c r="FN22">
        <v>0</v>
      </c>
      <c r="FO22">
        <v>1</v>
      </c>
      <c r="FP22">
        <v>1</v>
      </c>
      <c r="FQ22">
        <v>1</v>
      </c>
      <c r="FR22">
        <v>0</v>
      </c>
      <c r="FS22">
        <v>0</v>
      </c>
      <c r="FT22">
        <v>0</v>
      </c>
      <c r="FU22">
        <v>0</v>
      </c>
      <c r="FV22">
        <v>0</v>
      </c>
      <c r="FW22">
        <v>0</v>
      </c>
      <c r="FX22">
        <v>0</v>
      </c>
      <c r="FY22">
        <v>0</v>
      </c>
      <c r="FZ22">
        <v>0</v>
      </c>
      <c r="GA22">
        <v>0</v>
      </c>
      <c r="GB22">
        <v>0</v>
      </c>
      <c r="GC22">
        <v>0</v>
      </c>
      <c r="GD22">
        <v>0</v>
      </c>
      <c r="GE22">
        <v>0</v>
      </c>
      <c r="GF22">
        <v>0</v>
      </c>
      <c r="GG22" s="60">
        <v>0</v>
      </c>
      <c r="GH22" s="60">
        <v>0</v>
      </c>
      <c r="GI22" s="60">
        <v>0</v>
      </c>
      <c r="GJ22" s="60">
        <v>0</v>
      </c>
      <c r="GK22" s="60">
        <v>1</v>
      </c>
      <c r="GL22">
        <v>0</v>
      </c>
      <c r="GM22">
        <v>0</v>
      </c>
      <c r="GN22">
        <v>0</v>
      </c>
      <c r="GO22">
        <v>0</v>
      </c>
      <c r="GP22">
        <v>0</v>
      </c>
      <c r="GQ22">
        <v>0</v>
      </c>
      <c r="GR22">
        <v>0</v>
      </c>
      <c r="GS22">
        <v>0</v>
      </c>
      <c r="GT22">
        <v>0</v>
      </c>
      <c r="GU22">
        <v>0</v>
      </c>
      <c r="GV22">
        <v>0</v>
      </c>
      <c r="GW22">
        <v>0</v>
      </c>
      <c r="GX22">
        <v>0</v>
      </c>
      <c r="GY22">
        <v>0</v>
      </c>
      <c r="GZ22">
        <v>0</v>
      </c>
      <c r="HA22">
        <v>0</v>
      </c>
      <c r="HB22">
        <v>0</v>
      </c>
      <c r="HC22">
        <v>0</v>
      </c>
      <c r="HD22">
        <v>0</v>
      </c>
      <c r="HE22">
        <v>0</v>
      </c>
      <c r="HF22">
        <v>0</v>
      </c>
      <c r="HG22">
        <v>0</v>
      </c>
      <c r="HH22">
        <v>0</v>
      </c>
      <c r="HI22">
        <v>0</v>
      </c>
      <c r="HJ22">
        <v>0</v>
      </c>
      <c r="HK22">
        <v>0</v>
      </c>
      <c r="HL22">
        <v>0</v>
      </c>
      <c r="HM22">
        <v>0</v>
      </c>
      <c r="HN22">
        <v>0</v>
      </c>
      <c r="HO22">
        <v>0</v>
      </c>
      <c r="HP22">
        <v>0</v>
      </c>
      <c r="HQ22">
        <v>0</v>
      </c>
      <c r="HR22">
        <v>0</v>
      </c>
      <c r="HS22">
        <v>0</v>
      </c>
      <c r="HT22">
        <v>0</v>
      </c>
      <c r="HU22">
        <v>0</v>
      </c>
      <c r="HV22">
        <v>0</v>
      </c>
      <c r="HW22">
        <v>0</v>
      </c>
      <c r="HX22">
        <v>0</v>
      </c>
      <c r="HY22">
        <v>0</v>
      </c>
      <c r="HZ22">
        <v>0</v>
      </c>
      <c r="IA22">
        <v>0</v>
      </c>
      <c r="IB22">
        <v>0</v>
      </c>
      <c r="IC22">
        <v>0</v>
      </c>
      <c r="ID22">
        <v>0</v>
      </c>
      <c r="IE22">
        <v>0</v>
      </c>
      <c r="IF22">
        <v>0</v>
      </c>
      <c r="IG22">
        <v>0</v>
      </c>
      <c r="IH22">
        <v>0</v>
      </c>
      <c r="II22">
        <v>0</v>
      </c>
      <c r="IJ22">
        <v>0</v>
      </c>
      <c r="IK22">
        <v>0</v>
      </c>
      <c r="IL22">
        <v>0</v>
      </c>
      <c r="IM22">
        <v>0</v>
      </c>
      <c r="IN22" s="26">
        <v>0</v>
      </c>
    </row>
    <row r="23" spans="1:248" x14ac:dyDescent="0.35">
      <c r="A23" s="44" t="s">
        <v>110</v>
      </c>
      <c r="B23" s="45"/>
      <c r="C23" s="45"/>
      <c r="EC23" s="23"/>
      <c r="IN23" s="26"/>
    </row>
    <row r="24" spans="1:248" x14ac:dyDescent="0.35">
      <c r="A24" s="27">
        <v>12</v>
      </c>
      <c r="B24" t="s">
        <v>111</v>
      </c>
      <c r="C24" t="s">
        <v>112</v>
      </c>
      <c r="D24">
        <v>1</v>
      </c>
      <c r="E24">
        <v>1</v>
      </c>
      <c r="F24">
        <v>1</v>
      </c>
      <c r="G24">
        <v>1</v>
      </c>
      <c r="H24">
        <v>1</v>
      </c>
      <c r="I24">
        <v>1</v>
      </c>
      <c r="J24">
        <v>1</v>
      </c>
      <c r="K24">
        <v>1</v>
      </c>
      <c r="L24">
        <v>1</v>
      </c>
      <c r="M24">
        <v>1</v>
      </c>
      <c r="N24">
        <v>1</v>
      </c>
      <c r="O24">
        <v>1</v>
      </c>
      <c r="P24">
        <v>1</v>
      </c>
      <c r="Q24">
        <v>1</v>
      </c>
      <c r="R24">
        <v>1</v>
      </c>
      <c r="S24">
        <v>1</v>
      </c>
      <c r="T24">
        <v>1</v>
      </c>
      <c r="U24">
        <v>1</v>
      </c>
      <c r="V24">
        <v>1</v>
      </c>
      <c r="W24">
        <v>1</v>
      </c>
      <c r="X24">
        <v>1</v>
      </c>
      <c r="Y24">
        <v>1</v>
      </c>
      <c r="Z24">
        <v>1</v>
      </c>
      <c r="AA24">
        <v>1</v>
      </c>
      <c r="AB24">
        <v>1</v>
      </c>
      <c r="AC24">
        <v>0</v>
      </c>
      <c r="AD24">
        <v>1</v>
      </c>
      <c r="AE24">
        <v>1</v>
      </c>
      <c r="AF24">
        <v>1</v>
      </c>
      <c r="AG24">
        <v>1</v>
      </c>
      <c r="AH24">
        <v>1</v>
      </c>
      <c r="AI24">
        <v>1</v>
      </c>
      <c r="AJ24">
        <v>1</v>
      </c>
      <c r="AK24">
        <v>1</v>
      </c>
      <c r="AL24">
        <v>1</v>
      </c>
      <c r="AM24">
        <v>1</v>
      </c>
      <c r="AN24">
        <v>1</v>
      </c>
      <c r="AO24">
        <v>1</v>
      </c>
      <c r="AP24">
        <v>1</v>
      </c>
      <c r="AQ24">
        <v>1</v>
      </c>
      <c r="AR24">
        <v>1</v>
      </c>
      <c r="AS24">
        <v>1</v>
      </c>
      <c r="AT24">
        <v>1</v>
      </c>
      <c r="AU24">
        <v>1</v>
      </c>
      <c r="AV24">
        <v>1</v>
      </c>
      <c r="AW24">
        <v>1</v>
      </c>
      <c r="AX24">
        <v>1</v>
      </c>
      <c r="AY24">
        <v>1</v>
      </c>
      <c r="AZ24">
        <v>1</v>
      </c>
      <c r="BA24">
        <v>1</v>
      </c>
      <c r="BB24">
        <v>0</v>
      </c>
      <c r="BC24">
        <v>1</v>
      </c>
      <c r="BD24">
        <v>1</v>
      </c>
      <c r="BE24">
        <v>1</v>
      </c>
      <c r="BF24">
        <v>1</v>
      </c>
      <c r="BG24">
        <v>0</v>
      </c>
      <c r="BH24">
        <v>0</v>
      </c>
      <c r="BI24">
        <v>0</v>
      </c>
      <c r="BJ24">
        <v>0</v>
      </c>
      <c r="BK24">
        <v>0</v>
      </c>
      <c r="BL24">
        <v>0</v>
      </c>
      <c r="BM24">
        <v>1</v>
      </c>
      <c r="BN24">
        <v>1</v>
      </c>
      <c r="BO24">
        <v>1</v>
      </c>
      <c r="BP24">
        <v>1</v>
      </c>
      <c r="BQ24">
        <v>1</v>
      </c>
      <c r="BR24">
        <v>1</v>
      </c>
      <c r="BS24">
        <v>1</v>
      </c>
      <c r="BT24">
        <v>1</v>
      </c>
      <c r="BU24">
        <v>1</v>
      </c>
      <c r="BV24">
        <v>0</v>
      </c>
      <c r="BW24">
        <v>0</v>
      </c>
      <c r="BX24">
        <v>0</v>
      </c>
      <c r="BY24">
        <v>0</v>
      </c>
      <c r="BZ24">
        <v>0</v>
      </c>
      <c r="CA24">
        <v>1</v>
      </c>
      <c r="CB24">
        <v>1</v>
      </c>
      <c r="CC24">
        <v>1</v>
      </c>
      <c r="CD24">
        <v>1</v>
      </c>
      <c r="CE24">
        <v>1</v>
      </c>
      <c r="CF24">
        <v>1</v>
      </c>
      <c r="CG24">
        <v>1</v>
      </c>
      <c r="CH24">
        <v>1</v>
      </c>
      <c r="CI24">
        <v>1</v>
      </c>
      <c r="CJ24">
        <v>1</v>
      </c>
      <c r="CK24">
        <v>1</v>
      </c>
      <c r="CL24">
        <v>1</v>
      </c>
      <c r="CM24">
        <v>1</v>
      </c>
      <c r="CN24">
        <v>1</v>
      </c>
      <c r="CO24">
        <v>1</v>
      </c>
      <c r="CP24">
        <v>0</v>
      </c>
      <c r="CQ24">
        <v>0</v>
      </c>
      <c r="CR24">
        <v>0</v>
      </c>
      <c r="CS24">
        <v>1</v>
      </c>
      <c r="CT24">
        <v>1</v>
      </c>
      <c r="CU24">
        <v>0</v>
      </c>
      <c r="CV24">
        <v>0</v>
      </c>
      <c r="CW24">
        <v>1</v>
      </c>
      <c r="CX24">
        <v>1</v>
      </c>
      <c r="CY24">
        <v>1</v>
      </c>
      <c r="CZ24">
        <v>0</v>
      </c>
      <c r="DA24">
        <v>0</v>
      </c>
      <c r="DB24">
        <v>1</v>
      </c>
      <c r="DC24">
        <v>1</v>
      </c>
      <c r="DD24">
        <v>1</v>
      </c>
      <c r="DE24">
        <v>0</v>
      </c>
      <c r="DF24">
        <v>0</v>
      </c>
      <c r="DG24">
        <v>1</v>
      </c>
      <c r="DH24">
        <v>1</v>
      </c>
      <c r="DI24">
        <v>1</v>
      </c>
      <c r="DJ24">
        <v>0</v>
      </c>
      <c r="DK24">
        <v>1</v>
      </c>
      <c r="DL24">
        <v>1</v>
      </c>
      <c r="DM24">
        <v>1</v>
      </c>
      <c r="DN24">
        <v>1</v>
      </c>
      <c r="DO24">
        <v>0</v>
      </c>
      <c r="DP24">
        <v>0</v>
      </c>
      <c r="DQ24">
        <v>0</v>
      </c>
      <c r="DR24">
        <v>0</v>
      </c>
      <c r="DS24">
        <v>0</v>
      </c>
      <c r="DT24">
        <v>0</v>
      </c>
      <c r="DU24">
        <v>0</v>
      </c>
      <c r="DV24">
        <v>1</v>
      </c>
      <c r="DW24">
        <v>1</v>
      </c>
      <c r="DX24">
        <v>1</v>
      </c>
      <c r="DY24">
        <v>0</v>
      </c>
      <c r="DZ24">
        <v>0</v>
      </c>
      <c r="EA24">
        <v>1</v>
      </c>
      <c r="EB24">
        <v>1</v>
      </c>
      <c r="EC24" s="23"/>
      <c r="ED24">
        <v>0</v>
      </c>
      <c r="EE24">
        <v>0</v>
      </c>
      <c r="EF24">
        <v>1</v>
      </c>
      <c r="EG24">
        <v>1</v>
      </c>
      <c r="EH24">
        <v>0</v>
      </c>
      <c r="EI24">
        <v>0</v>
      </c>
      <c r="EJ24">
        <v>0</v>
      </c>
      <c r="EK24">
        <v>0</v>
      </c>
      <c r="EL24">
        <v>0</v>
      </c>
      <c r="EM24">
        <v>0</v>
      </c>
      <c r="EN24">
        <v>0</v>
      </c>
      <c r="EO24">
        <v>0</v>
      </c>
      <c r="EP24">
        <v>0</v>
      </c>
      <c r="EQ24">
        <v>0</v>
      </c>
      <c r="ER24">
        <v>0</v>
      </c>
      <c r="ES24">
        <v>0</v>
      </c>
      <c r="ET24">
        <v>0</v>
      </c>
      <c r="EU24">
        <v>0</v>
      </c>
      <c r="EV24">
        <v>0</v>
      </c>
      <c r="EW24">
        <v>0</v>
      </c>
      <c r="EX24">
        <v>0</v>
      </c>
      <c r="EY24">
        <v>0</v>
      </c>
      <c r="EZ24">
        <v>0</v>
      </c>
      <c r="FA24">
        <v>0</v>
      </c>
      <c r="FB24">
        <v>0</v>
      </c>
      <c r="FC24">
        <v>0</v>
      </c>
      <c r="FD24">
        <v>0</v>
      </c>
      <c r="FE24">
        <v>0</v>
      </c>
      <c r="FF24">
        <v>0</v>
      </c>
      <c r="FG24">
        <v>0</v>
      </c>
      <c r="FH24">
        <v>0</v>
      </c>
      <c r="FI24">
        <v>0</v>
      </c>
      <c r="FJ24">
        <v>0</v>
      </c>
      <c r="FK24">
        <v>0</v>
      </c>
      <c r="FL24">
        <v>0</v>
      </c>
      <c r="FM24">
        <v>0</v>
      </c>
      <c r="FN24">
        <v>0</v>
      </c>
      <c r="FO24">
        <v>1</v>
      </c>
      <c r="FP24">
        <v>1</v>
      </c>
      <c r="FQ24">
        <v>1</v>
      </c>
      <c r="FR24">
        <v>0</v>
      </c>
      <c r="FS24">
        <v>0</v>
      </c>
      <c r="FT24">
        <v>1</v>
      </c>
      <c r="FU24">
        <v>1</v>
      </c>
      <c r="FV24">
        <v>1</v>
      </c>
      <c r="FW24">
        <v>0</v>
      </c>
      <c r="FX24">
        <v>0</v>
      </c>
      <c r="FY24">
        <v>1</v>
      </c>
      <c r="FZ24">
        <v>1</v>
      </c>
      <c r="GA24">
        <v>1</v>
      </c>
      <c r="GB24">
        <v>0</v>
      </c>
      <c r="GC24">
        <v>0</v>
      </c>
      <c r="GD24">
        <v>0</v>
      </c>
      <c r="GE24">
        <v>0</v>
      </c>
      <c r="GF24">
        <v>0</v>
      </c>
      <c r="GG24" s="60">
        <v>0</v>
      </c>
      <c r="GH24" s="60">
        <v>0</v>
      </c>
      <c r="GI24" s="60">
        <v>1</v>
      </c>
      <c r="GJ24" s="60">
        <v>1</v>
      </c>
      <c r="GK24" s="60">
        <v>1</v>
      </c>
      <c r="GL24">
        <v>0</v>
      </c>
      <c r="GM24">
        <v>0</v>
      </c>
      <c r="GN24">
        <v>1</v>
      </c>
      <c r="GO24">
        <v>1</v>
      </c>
      <c r="GP24">
        <v>1</v>
      </c>
      <c r="GQ24">
        <v>0</v>
      </c>
      <c r="GR24">
        <v>0</v>
      </c>
      <c r="GS24">
        <v>1</v>
      </c>
      <c r="GT24">
        <v>1</v>
      </c>
      <c r="GU24">
        <v>1</v>
      </c>
      <c r="GV24">
        <v>0</v>
      </c>
      <c r="GW24">
        <v>0</v>
      </c>
      <c r="GX24">
        <v>0</v>
      </c>
      <c r="GY24">
        <v>1</v>
      </c>
      <c r="GZ24">
        <v>0</v>
      </c>
      <c r="HA24">
        <v>0</v>
      </c>
      <c r="HB24">
        <v>0</v>
      </c>
      <c r="HC24">
        <v>0</v>
      </c>
      <c r="HD24">
        <v>0</v>
      </c>
      <c r="HE24">
        <v>0</v>
      </c>
      <c r="HF24">
        <v>0</v>
      </c>
      <c r="HG24">
        <v>0</v>
      </c>
      <c r="HH24">
        <v>1</v>
      </c>
      <c r="HI24">
        <v>1</v>
      </c>
      <c r="HJ24">
        <v>1</v>
      </c>
      <c r="HK24">
        <v>0</v>
      </c>
      <c r="HL24">
        <v>0</v>
      </c>
      <c r="HM24">
        <v>0</v>
      </c>
      <c r="HN24">
        <v>0</v>
      </c>
      <c r="HO24">
        <v>0</v>
      </c>
      <c r="HP24">
        <v>0</v>
      </c>
      <c r="HQ24">
        <v>0</v>
      </c>
      <c r="HR24">
        <v>1</v>
      </c>
      <c r="HS24">
        <v>1</v>
      </c>
      <c r="HT24">
        <v>1</v>
      </c>
      <c r="HU24">
        <v>0</v>
      </c>
      <c r="HV24">
        <v>0</v>
      </c>
      <c r="HW24">
        <v>0</v>
      </c>
      <c r="HX24">
        <v>0</v>
      </c>
      <c r="HY24">
        <v>0</v>
      </c>
      <c r="HZ24">
        <v>0</v>
      </c>
      <c r="IA24">
        <v>0</v>
      </c>
      <c r="IB24">
        <v>1</v>
      </c>
      <c r="IC24">
        <v>1</v>
      </c>
      <c r="ID24">
        <v>1</v>
      </c>
      <c r="IE24">
        <v>0</v>
      </c>
      <c r="IF24">
        <v>0</v>
      </c>
      <c r="IG24">
        <v>0</v>
      </c>
      <c r="IH24">
        <v>1</v>
      </c>
      <c r="II24">
        <v>1</v>
      </c>
      <c r="IJ24">
        <v>0</v>
      </c>
      <c r="IK24">
        <v>0</v>
      </c>
      <c r="IL24">
        <v>1</v>
      </c>
      <c r="IM24">
        <v>1</v>
      </c>
      <c r="IN24" s="26">
        <v>1</v>
      </c>
    </row>
    <row r="25" spans="1:248" x14ac:dyDescent="0.35">
      <c r="A25" s="27">
        <v>13</v>
      </c>
      <c r="B25" t="s">
        <v>113</v>
      </c>
      <c r="C25" t="s">
        <v>114</v>
      </c>
      <c r="D25">
        <v>0</v>
      </c>
      <c r="E25">
        <v>0</v>
      </c>
      <c r="F25">
        <v>0</v>
      </c>
      <c r="G25">
        <v>0</v>
      </c>
      <c r="H25">
        <v>0</v>
      </c>
      <c r="I25">
        <v>0</v>
      </c>
      <c r="J25">
        <v>0</v>
      </c>
      <c r="K25">
        <v>1</v>
      </c>
      <c r="L25">
        <v>0</v>
      </c>
      <c r="M25">
        <v>0</v>
      </c>
      <c r="N25">
        <v>0</v>
      </c>
      <c r="O25">
        <v>0</v>
      </c>
      <c r="P25">
        <v>1</v>
      </c>
      <c r="Q25">
        <v>1</v>
      </c>
      <c r="R25">
        <v>1</v>
      </c>
      <c r="S25">
        <v>0</v>
      </c>
      <c r="T25">
        <v>0</v>
      </c>
      <c r="U25">
        <v>0</v>
      </c>
      <c r="V25">
        <v>1</v>
      </c>
      <c r="W25">
        <v>1</v>
      </c>
      <c r="X25">
        <v>0</v>
      </c>
      <c r="Y25">
        <v>0</v>
      </c>
      <c r="Z25">
        <v>0</v>
      </c>
      <c r="AA25">
        <v>0</v>
      </c>
      <c r="AB25">
        <v>0</v>
      </c>
      <c r="AC25">
        <v>0</v>
      </c>
      <c r="AD25">
        <v>1</v>
      </c>
      <c r="AE25">
        <v>1</v>
      </c>
      <c r="AF25">
        <v>1</v>
      </c>
      <c r="AG25">
        <v>1</v>
      </c>
      <c r="AH25">
        <v>1</v>
      </c>
      <c r="AI25">
        <v>0</v>
      </c>
      <c r="AJ25">
        <v>0</v>
      </c>
      <c r="AK25">
        <v>1</v>
      </c>
      <c r="AL25">
        <v>1</v>
      </c>
      <c r="AM25">
        <v>0</v>
      </c>
      <c r="AN25">
        <v>0</v>
      </c>
      <c r="AO25">
        <v>1</v>
      </c>
      <c r="AP25">
        <v>1</v>
      </c>
      <c r="AQ25">
        <v>1</v>
      </c>
      <c r="AR25">
        <v>1</v>
      </c>
      <c r="AS25">
        <v>1</v>
      </c>
      <c r="AT25">
        <v>1</v>
      </c>
      <c r="AU25">
        <v>1</v>
      </c>
      <c r="AV25">
        <v>1</v>
      </c>
      <c r="AW25">
        <v>1</v>
      </c>
      <c r="AX25">
        <v>1</v>
      </c>
      <c r="AY25">
        <v>1</v>
      </c>
      <c r="AZ25">
        <v>1</v>
      </c>
      <c r="BA25">
        <v>1</v>
      </c>
      <c r="BB25">
        <v>0</v>
      </c>
      <c r="BC25">
        <v>0</v>
      </c>
      <c r="BD25">
        <v>0</v>
      </c>
      <c r="BE25">
        <v>0</v>
      </c>
      <c r="BF25">
        <v>0</v>
      </c>
      <c r="BG25">
        <v>0</v>
      </c>
      <c r="BH25">
        <v>0</v>
      </c>
      <c r="BI25">
        <v>0</v>
      </c>
      <c r="BJ25">
        <v>0</v>
      </c>
      <c r="BK25">
        <v>0</v>
      </c>
      <c r="BL25">
        <v>0</v>
      </c>
      <c r="BM25">
        <v>0</v>
      </c>
      <c r="BN25">
        <v>0</v>
      </c>
      <c r="BO25">
        <v>0</v>
      </c>
      <c r="BP25">
        <v>1</v>
      </c>
      <c r="BQ25">
        <v>0</v>
      </c>
      <c r="BR25">
        <v>0</v>
      </c>
      <c r="BS25">
        <v>0</v>
      </c>
      <c r="BT25">
        <v>0</v>
      </c>
      <c r="BU25">
        <v>0</v>
      </c>
      <c r="BV25">
        <v>0</v>
      </c>
      <c r="BW25">
        <v>0</v>
      </c>
      <c r="BX25">
        <v>0</v>
      </c>
      <c r="BY25">
        <v>0</v>
      </c>
      <c r="BZ25">
        <v>0</v>
      </c>
      <c r="CA25">
        <v>0</v>
      </c>
      <c r="CB25">
        <v>0</v>
      </c>
      <c r="CC25">
        <v>0</v>
      </c>
      <c r="CD25">
        <v>1</v>
      </c>
      <c r="CE25">
        <v>1</v>
      </c>
      <c r="CF25">
        <v>0</v>
      </c>
      <c r="CG25">
        <v>0</v>
      </c>
      <c r="CH25">
        <v>0</v>
      </c>
      <c r="CI25">
        <v>0</v>
      </c>
      <c r="CJ25">
        <v>0</v>
      </c>
      <c r="CK25">
        <v>0</v>
      </c>
      <c r="CL25">
        <v>0</v>
      </c>
      <c r="CM25">
        <v>0</v>
      </c>
      <c r="CN25">
        <v>0</v>
      </c>
      <c r="CO25">
        <v>0</v>
      </c>
      <c r="CP25">
        <v>0</v>
      </c>
      <c r="CQ25">
        <v>0</v>
      </c>
      <c r="CR25">
        <v>0</v>
      </c>
      <c r="CS25">
        <v>0</v>
      </c>
      <c r="CT25">
        <v>0</v>
      </c>
      <c r="CU25">
        <v>0</v>
      </c>
      <c r="CV25">
        <v>0</v>
      </c>
      <c r="CW25">
        <v>0</v>
      </c>
      <c r="CX25">
        <v>0</v>
      </c>
      <c r="CY25">
        <v>0</v>
      </c>
      <c r="CZ25">
        <v>0</v>
      </c>
      <c r="DA25">
        <v>0</v>
      </c>
      <c r="DB25">
        <v>0</v>
      </c>
      <c r="DC25">
        <v>1</v>
      </c>
      <c r="DD25">
        <v>1</v>
      </c>
      <c r="DE25">
        <v>0</v>
      </c>
      <c r="DF25">
        <v>0</v>
      </c>
      <c r="DG25">
        <v>0</v>
      </c>
      <c r="DH25">
        <v>0</v>
      </c>
      <c r="DI25">
        <v>0</v>
      </c>
      <c r="DJ25">
        <v>0</v>
      </c>
      <c r="DK25">
        <v>0</v>
      </c>
      <c r="DL25">
        <v>0</v>
      </c>
      <c r="DM25">
        <v>0</v>
      </c>
      <c r="DN25">
        <v>1</v>
      </c>
      <c r="DO25">
        <v>0</v>
      </c>
      <c r="DP25">
        <v>0</v>
      </c>
      <c r="DQ25">
        <v>0</v>
      </c>
      <c r="DR25">
        <v>0</v>
      </c>
      <c r="DS25">
        <v>0</v>
      </c>
      <c r="DT25">
        <v>0</v>
      </c>
      <c r="DU25">
        <v>0</v>
      </c>
      <c r="DV25">
        <v>0</v>
      </c>
      <c r="DW25">
        <v>0</v>
      </c>
      <c r="DX25">
        <v>1</v>
      </c>
      <c r="DY25">
        <v>0</v>
      </c>
      <c r="DZ25">
        <v>0</v>
      </c>
      <c r="EA25">
        <v>1</v>
      </c>
      <c r="EB25">
        <v>0</v>
      </c>
      <c r="EC25" s="23"/>
      <c r="ED25">
        <v>0</v>
      </c>
      <c r="EE25">
        <v>0</v>
      </c>
      <c r="EF25">
        <v>1</v>
      </c>
      <c r="EG25">
        <v>0</v>
      </c>
      <c r="EH25">
        <v>0</v>
      </c>
      <c r="EI25">
        <v>0</v>
      </c>
      <c r="EJ25">
        <v>0</v>
      </c>
      <c r="EK25">
        <v>0</v>
      </c>
      <c r="EL25">
        <v>0</v>
      </c>
      <c r="EM25">
        <v>0</v>
      </c>
      <c r="EN25">
        <v>0</v>
      </c>
      <c r="EO25">
        <v>0</v>
      </c>
      <c r="EP25">
        <v>0</v>
      </c>
      <c r="EQ25">
        <v>0</v>
      </c>
      <c r="ER25">
        <v>0</v>
      </c>
      <c r="ES25">
        <v>0</v>
      </c>
      <c r="ET25">
        <v>0</v>
      </c>
      <c r="EU25">
        <v>0</v>
      </c>
      <c r="EV25">
        <v>0</v>
      </c>
      <c r="EW25">
        <v>0</v>
      </c>
      <c r="EX25">
        <v>0</v>
      </c>
      <c r="EY25">
        <v>0</v>
      </c>
      <c r="EZ25">
        <v>0</v>
      </c>
      <c r="FA25">
        <v>0</v>
      </c>
      <c r="FB25">
        <v>0</v>
      </c>
      <c r="FC25">
        <v>0</v>
      </c>
      <c r="FD25">
        <v>0</v>
      </c>
      <c r="FE25">
        <v>0</v>
      </c>
      <c r="FF25">
        <v>0</v>
      </c>
      <c r="FG25">
        <v>0</v>
      </c>
      <c r="FH25">
        <v>0</v>
      </c>
      <c r="FI25">
        <v>0</v>
      </c>
      <c r="FJ25">
        <v>0</v>
      </c>
      <c r="FK25">
        <v>0</v>
      </c>
      <c r="FL25">
        <v>0</v>
      </c>
      <c r="FM25">
        <v>0</v>
      </c>
      <c r="FN25">
        <v>0</v>
      </c>
      <c r="FO25">
        <v>1</v>
      </c>
      <c r="FP25">
        <v>1</v>
      </c>
      <c r="FQ25">
        <v>1</v>
      </c>
      <c r="FR25">
        <v>0</v>
      </c>
      <c r="FS25">
        <v>0</v>
      </c>
      <c r="FT25">
        <v>0</v>
      </c>
      <c r="FU25">
        <v>0</v>
      </c>
      <c r="FV25">
        <v>0</v>
      </c>
      <c r="FW25">
        <v>0</v>
      </c>
      <c r="FX25">
        <v>0</v>
      </c>
      <c r="FY25">
        <v>0</v>
      </c>
      <c r="FZ25">
        <v>0</v>
      </c>
      <c r="GA25">
        <v>0</v>
      </c>
      <c r="GB25">
        <v>0</v>
      </c>
      <c r="GC25">
        <v>0</v>
      </c>
      <c r="GD25">
        <v>0</v>
      </c>
      <c r="GE25">
        <v>0</v>
      </c>
      <c r="GF25">
        <v>0</v>
      </c>
      <c r="GG25" s="60">
        <v>0</v>
      </c>
      <c r="GH25" s="60">
        <v>0</v>
      </c>
      <c r="GI25" s="60">
        <v>0</v>
      </c>
      <c r="GJ25" s="60">
        <v>0</v>
      </c>
      <c r="GK25" s="60">
        <v>0</v>
      </c>
      <c r="GL25">
        <v>0</v>
      </c>
      <c r="GM25">
        <v>0</v>
      </c>
      <c r="GN25">
        <v>0</v>
      </c>
      <c r="GO25">
        <v>0</v>
      </c>
      <c r="GP25">
        <v>0</v>
      </c>
      <c r="GQ25">
        <v>0</v>
      </c>
      <c r="GR25">
        <v>0</v>
      </c>
      <c r="GS25">
        <v>0</v>
      </c>
      <c r="GT25">
        <v>0</v>
      </c>
      <c r="GU25">
        <v>0</v>
      </c>
      <c r="GV25">
        <v>0</v>
      </c>
      <c r="GW25">
        <v>0</v>
      </c>
      <c r="GX25">
        <v>0</v>
      </c>
      <c r="GY25">
        <v>0</v>
      </c>
      <c r="GZ25">
        <v>0</v>
      </c>
      <c r="HA25">
        <v>0</v>
      </c>
      <c r="HB25">
        <v>0</v>
      </c>
      <c r="HC25">
        <v>0</v>
      </c>
      <c r="HD25">
        <v>0</v>
      </c>
      <c r="HE25">
        <v>0</v>
      </c>
      <c r="HF25">
        <v>0</v>
      </c>
      <c r="HG25">
        <v>0</v>
      </c>
      <c r="HH25">
        <v>0</v>
      </c>
      <c r="HI25">
        <v>0</v>
      </c>
      <c r="HJ25">
        <v>0</v>
      </c>
      <c r="HK25">
        <v>0</v>
      </c>
      <c r="HL25">
        <v>0</v>
      </c>
      <c r="HM25">
        <v>0</v>
      </c>
      <c r="HN25">
        <v>0</v>
      </c>
      <c r="HO25">
        <v>0</v>
      </c>
      <c r="HP25">
        <v>0</v>
      </c>
      <c r="HQ25">
        <v>0</v>
      </c>
      <c r="HR25">
        <v>0</v>
      </c>
      <c r="HS25">
        <v>0</v>
      </c>
      <c r="HT25">
        <v>0</v>
      </c>
      <c r="HU25">
        <v>0</v>
      </c>
      <c r="HV25">
        <v>0</v>
      </c>
      <c r="HW25">
        <v>0</v>
      </c>
      <c r="HX25">
        <v>0</v>
      </c>
      <c r="HY25">
        <v>0</v>
      </c>
      <c r="HZ25">
        <v>0</v>
      </c>
      <c r="IA25">
        <v>0</v>
      </c>
      <c r="IB25">
        <v>0</v>
      </c>
      <c r="IC25">
        <v>0</v>
      </c>
      <c r="ID25">
        <v>0</v>
      </c>
      <c r="IE25">
        <v>0</v>
      </c>
      <c r="IF25">
        <v>0</v>
      </c>
      <c r="IG25">
        <v>0</v>
      </c>
      <c r="IH25">
        <v>0</v>
      </c>
      <c r="II25">
        <v>0</v>
      </c>
      <c r="IJ25">
        <v>0</v>
      </c>
      <c r="IK25">
        <v>0</v>
      </c>
      <c r="IL25">
        <v>0</v>
      </c>
      <c r="IM25">
        <v>0</v>
      </c>
      <c r="IN25" s="26">
        <v>0</v>
      </c>
    </row>
    <row r="26" spans="1:248" x14ac:dyDescent="0.35">
      <c r="A26" s="27">
        <v>14</v>
      </c>
      <c r="B26" t="s">
        <v>115</v>
      </c>
      <c r="C26" t="s">
        <v>116</v>
      </c>
      <c r="D26">
        <v>1</v>
      </c>
      <c r="E26">
        <v>1</v>
      </c>
      <c r="F26">
        <v>1</v>
      </c>
      <c r="G26">
        <v>1</v>
      </c>
      <c r="H26">
        <v>1</v>
      </c>
      <c r="I26">
        <v>1</v>
      </c>
      <c r="J26">
        <v>1</v>
      </c>
      <c r="K26">
        <v>0</v>
      </c>
      <c r="L26">
        <v>1</v>
      </c>
      <c r="M26">
        <v>1</v>
      </c>
      <c r="N26">
        <v>0</v>
      </c>
      <c r="O26">
        <v>1</v>
      </c>
      <c r="P26">
        <v>1</v>
      </c>
      <c r="Q26">
        <v>1</v>
      </c>
      <c r="R26">
        <v>1</v>
      </c>
      <c r="S26">
        <v>1</v>
      </c>
      <c r="T26">
        <v>1</v>
      </c>
      <c r="U26">
        <v>1</v>
      </c>
      <c r="V26">
        <v>1</v>
      </c>
      <c r="W26">
        <v>1</v>
      </c>
      <c r="X26">
        <v>1</v>
      </c>
      <c r="Y26">
        <v>1</v>
      </c>
      <c r="Z26">
        <v>1</v>
      </c>
      <c r="AA26">
        <v>1</v>
      </c>
      <c r="AB26">
        <v>1</v>
      </c>
      <c r="AC26">
        <v>0</v>
      </c>
      <c r="AD26">
        <v>1</v>
      </c>
      <c r="AE26">
        <v>1</v>
      </c>
      <c r="AF26">
        <v>1</v>
      </c>
      <c r="AG26">
        <v>1</v>
      </c>
      <c r="AH26">
        <v>1</v>
      </c>
      <c r="AI26">
        <v>1</v>
      </c>
      <c r="AJ26">
        <v>1</v>
      </c>
      <c r="AK26">
        <v>1</v>
      </c>
      <c r="AL26">
        <v>1</v>
      </c>
      <c r="AM26">
        <v>1</v>
      </c>
      <c r="AN26">
        <v>1</v>
      </c>
      <c r="AO26">
        <v>1</v>
      </c>
      <c r="AP26">
        <v>1</v>
      </c>
      <c r="AQ26">
        <v>1</v>
      </c>
      <c r="AR26">
        <v>1</v>
      </c>
      <c r="AS26">
        <v>1</v>
      </c>
      <c r="AT26">
        <v>1</v>
      </c>
      <c r="AU26">
        <v>1</v>
      </c>
      <c r="AV26">
        <v>1</v>
      </c>
      <c r="AW26">
        <v>1</v>
      </c>
      <c r="AX26">
        <v>1</v>
      </c>
      <c r="AY26">
        <v>1</v>
      </c>
      <c r="AZ26">
        <v>1</v>
      </c>
      <c r="BA26">
        <v>1</v>
      </c>
      <c r="BB26">
        <v>0</v>
      </c>
      <c r="BC26">
        <v>0</v>
      </c>
      <c r="BD26">
        <v>0</v>
      </c>
      <c r="BE26">
        <v>0</v>
      </c>
      <c r="BF26">
        <v>0</v>
      </c>
      <c r="BG26">
        <v>0</v>
      </c>
      <c r="BH26">
        <v>0</v>
      </c>
      <c r="BI26">
        <v>0</v>
      </c>
      <c r="BJ26">
        <v>0</v>
      </c>
      <c r="BK26">
        <v>0</v>
      </c>
      <c r="BL26">
        <v>0</v>
      </c>
      <c r="BM26">
        <v>0</v>
      </c>
      <c r="BN26">
        <v>0</v>
      </c>
      <c r="BO26">
        <v>0</v>
      </c>
      <c r="BP26">
        <v>1</v>
      </c>
      <c r="BQ26">
        <v>1</v>
      </c>
      <c r="BR26">
        <v>1</v>
      </c>
      <c r="BS26">
        <v>1</v>
      </c>
      <c r="BT26">
        <v>1</v>
      </c>
      <c r="BU26">
        <v>1</v>
      </c>
      <c r="BV26">
        <v>1</v>
      </c>
      <c r="BW26">
        <v>1</v>
      </c>
      <c r="BX26">
        <v>1</v>
      </c>
      <c r="BY26">
        <v>1</v>
      </c>
      <c r="BZ26">
        <v>1</v>
      </c>
      <c r="CA26">
        <v>1</v>
      </c>
      <c r="CB26">
        <v>1</v>
      </c>
      <c r="CC26">
        <v>1</v>
      </c>
      <c r="CD26">
        <v>1</v>
      </c>
      <c r="CE26">
        <v>1</v>
      </c>
      <c r="CF26">
        <v>1</v>
      </c>
      <c r="CG26">
        <v>1</v>
      </c>
      <c r="CH26">
        <v>1</v>
      </c>
      <c r="CI26">
        <v>1</v>
      </c>
      <c r="CJ26">
        <v>1</v>
      </c>
      <c r="CK26">
        <v>0</v>
      </c>
      <c r="CL26">
        <v>0</v>
      </c>
      <c r="CM26">
        <v>0</v>
      </c>
      <c r="CN26">
        <v>0</v>
      </c>
      <c r="CO26">
        <v>0</v>
      </c>
      <c r="CP26">
        <v>0</v>
      </c>
      <c r="CQ26">
        <v>0</v>
      </c>
      <c r="CR26">
        <v>1</v>
      </c>
      <c r="CS26">
        <v>1</v>
      </c>
      <c r="CT26">
        <v>1</v>
      </c>
      <c r="CU26">
        <v>0</v>
      </c>
      <c r="CV26">
        <v>0</v>
      </c>
      <c r="CW26">
        <v>1</v>
      </c>
      <c r="CX26">
        <v>1</v>
      </c>
      <c r="CY26">
        <v>1</v>
      </c>
      <c r="CZ26">
        <v>0</v>
      </c>
      <c r="DA26">
        <v>0</v>
      </c>
      <c r="DB26">
        <v>1</v>
      </c>
      <c r="DC26">
        <v>1</v>
      </c>
      <c r="DD26">
        <v>1</v>
      </c>
      <c r="DE26">
        <v>0</v>
      </c>
      <c r="DF26">
        <v>0</v>
      </c>
      <c r="DG26">
        <v>1</v>
      </c>
      <c r="DH26">
        <v>1</v>
      </c>
      <c r="DI26">
        <v>1</v>
      </c>
      <c r="DJ26">
        <v>0</v>
      </c>
      <c r="DK26">
        <v>0</v>
      </c>
      <c r="DL26">
        <v>0</v>
      </c>
      <c r="DM26">
        <v>0</v>
      </c>
      <c r="DN26">
        <v>1</v>
      </c>
      <c r="DO26">
        <v>0</v>
      </c>
      <c r="DP26">
        <v>0</v>
      </c>
      <c r="DQ26">
        <v>1</v>
      </c>
      <c r="DR26">
        <v>1</v>
      </c>
      <c r="DS26">
        <v>1</v>
      </c>
      <c r="DT26">
        <v>0</v>
      </c>
      <c r="DU26">
        <v>0</v>
      </c>
      <c r="DV26">
        <v>1</v>
      </c>
      <c r="DW26">
        <v>1</v>
      </c>
      <c r="DX26">
        <v>1</v>
      </c>
      <c r="DY26">
        <v>0</v>
      </c>
      <c r="DZ26">
        <v>0</v>
      </c>
      <c r="EA26">
        <v>1</v>
      </c>
      <c r="EB26">
        <v>1</v>
      </c>
      <c r="EC26" s="23"/>
      <c r="ED26">
        <v>0</v>
      </c>
      <c r="EE26">
        <v>0</v>
      </c>
      <c r="EF26">
        <v>1</v>
      </c>
      <c r="EG26">
        <v>1</v>
      </c>
      <c r="EH26">
        <v>1</v>
      </c>
      <c r="EI26">
        <v>0</v>
      </c>
      <c r="EJ26">
        <v>0</v>
      </c>
      <c r="EK26">
        <v>0</v>
      </c>
      <c r="EL26">
        <v>0</v>
      </c>
      <c r="EM26">
        <v>0</v>
      </c>
      <c r="EN26">
        <v>0</v>
      </c>
      <c r="EO26">
        <v>0</v>
      </c>
      <c r="EP26">
        <v>1</v>
      </c>
      <c r="EQ26">
        <v>1</v>
      </c>
      <c r="ER26">
        <v>1</v>
      </c>
      <c r="ES26">
        <v>0</v>
      </c>
      <c r="ET26">
        <v>0</v>
      </c>
      <c r="EU26">
        <v>0</v>
      </c>
      <c r="EV26">
        <v>0</v>
      </c>
      <c r="EW26">
        <v>0</v>
      </c>
      <c r="EX26">
        <v>0</v>
      </c>
      <c r="EY26">
        <v>0</v>
      </c>
      <c r="EZ26">
        <v>0</v>
      </c>
      <c r="FA26">
        <v>0</v>
      </c>
      <c r="FB26">
        <v>0</v>
      </c>
      <c r="FC26">
        <v>0</v>
      </c>
      <c r="FD26">
        <v>0</v>
      </c>
      <c r="FE26">
        <v>0</v>
      </c>
      <c r="FF26">
        <v>0</v>
      </c>
      <c r="FG26">
        <v>0</v>
      </c>
      <c r="FH26">
        <v>0</v>
      </c>
      <c r="FI26">
        <v>0</v>
      </c>
      <c r="FJ26">
        <v>0</v>
      </c>
      <c r="FK26">
        <v>0</v>
      </c>
      <c r="FL26">
        <v>0</v>
      </c>
      <c r="FM26">
        <v>0</v>
      </c>
      <c r="FN26">
        <v>0</v>
      </c>
      <c r="FO26">
        <v>1</v>
      </c>
      <c r="FP26">
        <v>1</v>
      </c>
      <c r="FQ26">
        <v>1</v>
      </c>
      <c r="FR26">
        <v>0</v>
      </c>
      <c r="FS26">
        <v>0</v>
      </c>
      <c r="FT26">
        <v>0</v>
      </c>
      <c r="FU26">
        <v>0</v>
      </c>
      <c r="FV26">
        <v>0</v>
      </c>
      <c r="FW26">
        <v>0</v>
      </c>
      <c r="FX26">
        <v>0</v>
      </c>
      <c r="FY26">
        <v>0</v>
      </c>
      <c r="FZ26">
        <v>0</v>
      </c>
      <c r="GA26">
        <v>0</v>
      </c>
      <c r="GB26">
        <v>0</v>
      </c>
      <c r="GC26">
        <v>0</v>
      </c>
      <c r="GD26">
        <v>0</v>
      </c>
      <c r="GE26">
        <v>0</v>
      </c>
      <c r="GF26">
        <v>0</v>
      </c>
      <c r="GG26" s="60">
        <v>0</v>
      </c>
      <c r="GH26" s="60">
        <v>0</v>
      </c>
      <c r="GI26" s="60">
        <v>0</v>
      </c>
      <c r="GJ26" s="60">
        <v>0</v>
      </c>
      <c r="GK26" s="60">
        <v>1</v>
      </c>
      <c r="GL26">
        <v>0</v>
      </c>
      <c r="GM26">
        <v>0</v>
      </c>
      <c r="GN26">
        <v>1</v>
      </c>
      <c r="GO26">
        <v>1</v>
      </c>
      <c r="GP26">
        <v>1</v>
      </c>
      <c r="GQ26">
        <v>0</v>
      </c>
      <c r="GR26">
        <v>0</v>
      </c>
      <c r="GS26">
        <v>0</v>
      </c>
      <c r="GT26">
        <v>1</v>
      </c>
      <c r="GU26">
        <v>1</v>
      </c>
      <c r="GV26">
        <v>0</v>
      </c>
      <c r="GW26">
        <v>0</v>
      </c>
      <c r="GX26">
        <v>0</v>
      </c>
      <c r="GY26">
        <v>0</v>
      </c>
      <c r="GZ26">
        <v>0</v>
      </c>
      <c r="HA26">
        <v>0</v>
      </c>
      <c r="HB26">
        <v>0</v>
      </c>
      <c r="HC26">
        <v>0</v>
      </c>
      <c r="HD26">
        <v>0</v>
      </c>
      <c r="HE26">
        <v>0</v>
      </c>
      <c r="HF26">
        <v>0</v>
      </c>
      <c r="HG26">
        <v>0</v>
      </c>
      <c r="HH26">
        <v>1</v>
      </c>
      <c r="HI26">
        <v>1</v>
      </c>
      <c r="HJ26">
        <v>1</v>
      </c>
      <c r="HK26">
        <v>0</v>
      </c>
      <c r="HL26">
        <v>0</v>
      </c>
      <c r="HM26">
        <v>0</v>
      </c>
      <c r="HN26">
        <v>0</v>
      </c>
      <c r="HO26">
        <v>0</v>
      </c>
      <c r="HP26">
        <v>0</v>
      </c>
      <c r="HQ26">
        <v>0</v>
      </c>
      <c r="HR26">
        <v>0</v>
      </c>
      <c r="HS26">
        <v>0</v>
      </c>
      <c r="HT26">
        <v>0</v>
      </c>
      <c r="HU26">
        <v>0</v>
      </c>
      <c r="HV26">
        <v>0</v>
      </c>
      <c r="HW26">
        <v>1</v>
      </c>
      <c r="HX26">
        <v>1</v>
      </c>
      <c r="HY26">
        <v>1</v>
      </c>
      <c r="HZ26">
        <v>0</v>
      </c>
      <c r="IA26">
        <v>0</v>
      </c>
      <c r="IB26">
        <v>1</v>
      </c>
      <c r="IC26">
        <v>1</v>
      </c>
      <c r="ID26">
        <v>1</v>
      </c>
      <c r="IE26">
        <v>0</v>
      </c>
      <c r="IF26">
        <v>0</v>
      </c>
      <c r="IG26">
        <v>0</v>
      </c>
      <c r="IH26">
        <v>0</v>
      </c>
      <c r="II26">
        <v>0</v>
      </c>
      <c r="IJ26">
        <v>0</v>
      </c>
      <c r="IK26">
        <v>0</v>
      </c>
      <c r="IL26">
        <v>1</v>
      </c>
      <c r="IM26">
        <v>1</v>
      </c>
      <c r="IN26" s="26">
        <v>1</v>
      </c>
    </row>
    <row r="27" spans="1:248" x14ac:dyDescent="0.35">
      <c r="A27" s="27">
        <v>15</v>
      </c>
      <c r="B27" t="s">
        <v>117</v>
      </c>
      <c r="C27" t="s">
        <v>118</v>
      </c>
      <c r="D27">
        <v>1</v>
      </c>
      <c r="E27">
        <v>1</v>
      </c>
      <c r="F27">
        <v>1</v>
      </c>
      <c r="G27">
        <v>1</v>
      </c>
      <c r="H27">
        <v>1</v>
      </c>
      <c r="I27">
        <v>1</v>
      </c>
      <c r="J27">
        <v>1</v>
      </c>
      <c r="K27">
        <v>1</v>
      </c>
      <c r="L27">
        <v>0</v>
      </c>
      <c r="M27">
        <v>0</v>
      </c>
      <c r="N27">
        <v>1</v>
      </c>
      <c r="O27">
        <v>1</v>
      </c>
      <c r="P27">
        <v>1</v>
      </c>
      <c r="Q27">
        <v>1</v>
      </c>
      <c r="R27">
        <v>1</v>
      </c>
      <c r="S27">
        <v>1</v>
      </c>
      <c r="T27">
        <v>1</v>
      </c>
      <c r="U27">
        <v>1</v>
      </c>
      <c r="V27">
        <v>0</v>
      </c>
      <c r="W27">
        <v>0</v>
      </c>
      <c r="X27">
        <v>0</v>
      </c>
      <c r="Y27">
        <v>0</v>
      </c>
      <c r="Z27">
        <v>0</v>
      </c>
      <c r="AA27">
        <v>1</v>
      </c>
      <c r="AB27">
        <v>1</v>
      </c>
      <c r="AC27">
        <v>0</v>
      </c>
      <c r="AD27">
        <v>1</v>
      </c>
      <c r="AE27">
        <v>1</v>
      </c>
      <c r="AF27">
        <v>1</v>
      </c>
      <c r="AG27">
        <v>1</v>
      </c>
      <c r="AH27">
        <v>1</v>
      </c>
      <c r="AI27">
        <v>1</v>
      </c>
      <c r="AJ27">
        <v>1</v>
      </c>
      <c r="AK27">
        <v>1</v>
      </c>
      <c r="AL27">
        <v>1</v>
      </c>
      <c r="AM27">
        <v>1</v>
      </c>
      <c r="AN27">
        <v>1</v>
      </c>
      <c r="AO27">
        <v>1</v>
      </c>
      <c r="AP27">
        <v>1</v>
      </c>
      <c r="AQ27">
        <v>1</v>
      </c>
      <c r="AR27">
        <v>1</v>
      </c>
      <c r="AS27">
        <v>1</v>
      </c>
      <c r="AT27">
        <v>1</v>
      </c>
      <c r="AU27">
        <v>1</v>
      </c>
      <c r="AV27">
        <v>1</v>
      </c>
      <c r="AW27">
        <v>1</v>
      </c>
      <c r="AX27">
        <v>1</v>
      </c>
      <c r="AY27">
        <v>1</v>
      </c>
      <c r="AZ27">
        <v>1</v>
      </c>
      <c r="BA27">
        <v>1</v>
      </c>
      <c r="BB27">
        <v>0</v>
      </c>
      <c r="BC27">
        <v>0</v>
      </c>
      <c r="BD27">
        <v>0</v>
      </c>
      <c r="BE27">
        <v>0</v>
      </c>
      <c r="BF27">
        <v>0</v>
      </c>
      <c r="BG27">
        <v>0</v>
      </c>
      <c r="BH27">
        <v>0</v>
      </c>
      <c r="BI27">
        <v>0</v>
      </c>
      <c r="BJ27">
        <v>0</v>
      </c>
      <c r="BK27">
        <v>0</v>
      </c>
      <c r="BL27">
        <v>0</v>
      </c>
      <c r="BM27">
        <v>0</v>
      </c>
      <c r="BN27">
        <v>0</v>
      </c>
      <c r="BO27">
        <v>0</v>
      </c>
      <c r="BP27">
        <v>0</v>
      </c>
      <c r="BQ27">
        <v>0</v>
      </c>
      <c r="BR27">
        <v>0</v>
      </c>
      <c r="BS27">
        <v>0</v>
      </c>
      <c r="BT27">
        <v>1</v>
      </c>
      <c r="BU27">
        <v>1</v>
      </c>
      <c r="BV27">
        <v>0</v>
      </c>
      <c r="BW27">
        <v>0</v>
      </c>
      <c r="BX27">
        <v>0</v>
      </c>
      <c r="BY27">
        <v>0</v>
      </c>
      <c r="BZ27">
        <v>0</v>
      </c>
      <c r="CA27">
        <v>0</v>
      </c>
      <c r="CB27">
        <v>0</v>
      </c>
      <c r="CC27">
        <v>0</v>
      </c>
      <c r="CD27">
        <v>1</v>
      </c>
      <c r="CE27">
        <v>1</v>
      </c>
      <c r="CF27">
        <v>0</v>
      </c>
      <c r="CG27">
        <v>0</v>
      </c>
      <c r="CH27">
        <v>0</v>
      </c>
      <c r="CI27">
        <v>0</v>
      </c>
      <c r="CJ27">
        <v>0</v>
      </c>
      <c r="CK27">
        <v>0</v>
      </c>
      <c r="CL27">
        <v>0</v>
      </c>
      <c r="CM27">
        <v>0</v>
      </c>
      <c r="CN27">
        <v>0</v>
      </c>
      <c r="CO27">
        <v>0</v>
      </c>
      <c r="CP27">
        <v>0</v>
      </c>
      <c r="CQ27">
        <v>0</v>
      </c>
      <c r="CR27">
        <v>1</v>
      </c>
      <c r="CS27">
        <v>1</v>
      </c>
      <c r="CT27">
        <v>1</v>
      </c>
      <c r="CU27">
        <v>0</v>
      </c>
      <c r="CV27">
        <v>0</v>
      </c>
      <c r="CW27">
        <v>0</v>
      </c>
      <c r="CX27">
        <v>0</v>
      </c>
      <c r="CY27">
        <v>0</v>
      </c>
      <c r="CZ27">
        <v>0</v>
      </c>
      <c r="DA27">
        <v>0</v>
      </c>
      <c r="DB27">
        <v>0</v>
      </c>
      <c r="DC27">
        <v>1</v>
      </c>
      <c r="DD27">
        <v>1</v>
      </c>
      <c r="DE27">
        <v>0</v>
      </c>
      <c r="DF27">
        <v>0</v>
      </c>
      <c r="DG27">
        <v>1</v>
      </c>
      <c r="DH27">
        <v>1</v>
      </c>
      <c r="DI27">
        <v>1</v>
      </c>
      <c r="DJ27">
        <v>0</v>
      </c>
      <c r="DK27">
        <v>1</v>
      </c>
      <c r="DL27">
        <v>1</v>
      </c>
      <c r="DM27">
        <v>1</v>
      </c>
      <c r="DN27">
        <v>1</v>
      </c>
      <c r="DO27">
        <v>0</v>
      </c>
      <c r="DP27">
        <v>0</v>
      </c>
      <c r="DQ27">
        <v>1</v>
      </c>
      <c r="DR27">
        <v>1</v>
      </c>
      <c r="DS27">
        <v>1</v>
      </c>
      <c r="DT27">
        <v>0</v>
      </c>
      <c r="DU27">
        <v>0</v>
      </c>
      <c r="DV27">
        <v>0</v>
      </c>
      <c r="DW27">
        <v>1</v>
      </c>
      <c r="DX27">
        <v>1</v>
      </c>
      <c r="DY27">
        <v>0</v>
      </c>
      <c r="DZ27">
        <v>0</v>
      </c>
      <c r="EA27">
        <v>1</v>
      </c>
      <c r="EB27">
        <v>1</v>
      </c>
      <c r="EC27" s="23"/>
      <c r="ED27">
        <v>0</v>
      </c>
      <c r="EE27">
        <v>0</v>
      </c>
      <c r="EF27">
        <v>1</v>
      </c>
      <c r="EG27">
        <v>0</v>
      </c>
      <c r="EH27">
        <v>0</v>
      </c>
      <c r="EI27">
        <v>0</v>
      </c>
      <c r="EJ27">
        <v>0</v>
      </c>
      <c r="EK27">
        <v>0</v>
      </c>
      <c r="EL27">
        <v>0</v>
      </c>
      <c r="EM27">
        <v>0</v>
      </c>
      <c r="EN27">
        <v>0</v>
      </c>
      <c r="EO27">
        <v>0</v>
      </c>
      <c r="EP27">
        <v>1</v>
      </c>
      <c r="EQ27">
        <v>1</v>
      </c>
      <c r="ER27">
        <v>1</v>
      </c>
      <c r="ES27">
        <v>0</v>
      </c>
      <c r="ET27">
        <v>0</v>
      </c>
      <c r="EU27">
        <v>1</v>
      </c>
      <c r="EV27">
        <v>1</v>
      </c>
      <c r="EW27">
        <v>1</v>
      </c>
      <c r="EX27">
        <v>0</v>
      </c>
      <c r="EY27">
        <v>0</v>
      </c>
      <c r="EZ27">
        <v>1</v>
      </c>
      <c r="FA27">
        <v>1</v>
      </c>
      <c r="FB27">
        <v>1</v>
      </c>
      <c r="FC27">
        <v>0</v>
      </c>
      <c r="FD27">
        <v>0</v>
      </c>
      <c r="FE27">
        <v>1</v>
      </c>
      <c r="FF27">
        <v>1</v>
      </c>
      <c r="FG27">
        <v>1</v>
      </c>
      <c r="FH27">
        <v>0</v>
      </c>
      <c r="FI27">
        <v>0</v>
      </c>
      <c r="FJ27">
        <v>1</v>
      </c>
      <c r="FK27">
        <v>1</v>
      </c>
      <c r="FL27">
        <v>1</v>
      </c>
      <c r="FM27">
        <v>0</v>
      </c>
      <c r="FN27">
        <v>0</v>
      </c>
      <c r="FO27">
        <v>0</v>
      </c>
      <c r="FP27">
        <v>0</v>
      </c>
      <c r="FQ27">
        <v>0</v>
      </c>
      <c r="FR27">
        <v>0</v>
      </c>
      <c r="FS27">
        <v>0</v>
      </c>
      <c r="FT27">
        <v>0</v>
      </c>
      <c r="FU27">
        <v>0</v>
      </c>
      <c r="FV27">
        <v>0</v>
      </c>
      <c r="FW27">
        <v>0</v>
      </c>
      <c r="FX27">
        <v>0</v>
      </c>
      <c r="FY27">
        <v>0</v>
      </c>
      <c r="FZ27">
        <v>0</v>
      </c>
      <c r="GA27">
        <v>0</v>
      </c>
      <c r="GB27">
        <v>0</v>
      </c>
      <c r="GC27">
        <v>0</v>
      </c>
      <c r="GD27">
        <v>0</v>
      </c>
      <c r="GE27">
        <v>0</v>
      </c>
      <c r="GF27">
        <v>0</v>
      </c>
      <c r="GG27" s="60">
        <v>0</v>
      </c>
      <c r="GH27" s="60">
        <v>0</v>
      </c>
      <c r="GI27" s="60">
        <v>0</v>
      </c>
      <c r="GJ27" s="60">
        <v>0</v>
      </c>
      <c r="GK27" s="60">
        <v>0</v>
      </c>
      <c r="GL27">
        <v>0</v>
      </c>
      <c r="GM27">
        <v>0</v>
      </c>
      <c r="GN27">
        <v>0</v>
      </c>
      <c r="GO27">
        <v>0</v>
      </c>
      <c r="GP27">
        <v>1</v>
      </c>
      <c r="GQ27">
        <v>0</v>
      </c>
      <c r="GR27">
        <v>0</v>
      </c>
      <c r="GS27">
        <v>0</v>
      </c>
      <c r="GT27">
        <v>1</v>
      </c>
      <c r="GU27">
        <v>1</v>
      </c>
      <c r="GV27">
        <v>0</v>
      </c>
      <c r="GW27">
        <v>0</v>
      </c>
      <c r="GX27">
        <v>0</v>
      </c>
      <c r="GY27">
        <v>0</v>
      </c>
      <c r="GZ27">
        <v>1</v>
      </c>
      <c r="HA27">
        <v>0</v>
      </c>
      <c r="HB27">
        <v>0</v>
      </c>
      <c r="HC27">
        <v>1</v>
      </c>
      <c r="HD27">
        <v>1</v>
      </c>
      <c r="HE27">
        <v>1</v>
      </c>
      <c r="HF27">
        <v>0</v>
      </c>
      <c r="HG27">
        <v>0</v>
      </c>
      <c r="HH27">
        <v>0</v>
      </c>
      <c r="HI27">
        <v>0</v>
      </c>
      <c r="HJ27">
        <v>0</v>
      </c>
      <c r="HK27">
        <v>0</v>
      </c>
      <c r="HL27">
        <v>0</v>
      </c>
      <c r="HM27">
        <v>1</v>
      </c>
      <c r="HN27">
        <v>0</v>
      </c>
      <c r="HO27">
        <v>1</v>
      </c>
      <c r="HP27">
        <v>0</v>
      </c>
      <c r="HQ27">
        <v>0</v>
      </c>
      <c r="HR27">
        <v>1</v>
      </c>
      <c r="HS27">
        <v>1</v>
      </c>
      <c r="HT27">
        <v>1</v>
      </c>
      <c r="HU27">
        <v>0</v>
      </c>
      <c r="HV27">
        <v>0</v>
      </c>
      <c r="HW27">
        <v>1</v>
      </c>
      <c r="HX27">
        <v>1</v>
      </c>
      <c r="HY27">
        <v>1</v>
      </c>
      <c r="HZ27">
        <v>0</v>
      </c>
      <c r="IA27">
        <v>0</v>
      </c>
      <c r="IB27">
        <v>1</v>
      </c>
      <c r="IC27">
        <v>1</v>
      </c>
      <c r="ID27">
        <v>1</v>
      </c>
      <c r="IE27">
        <v>0</v>
      </c>
      <c r="IF27">
        <v>0</v>
      </c>
      <c r="IG27">
        <v>0</v>
      </c>
      <c r="IH27">
        <v>1</v>
      </c>
      <c r="II27">
        <v>1</v>
      </c>
      <c r="IJ27">
        <v>0</v>
      </c>
      <c r="IK27">
        <v>0</v>
      </c>
      <c r="IL27">
        <v>0</v>
      </c>
      <c r="IM27">
        <v>0</v>
      </c>
      <c r="IN27" s="26">
        <v>0</v>
      </c>
    </row>
    <row r="28" spans="1:248" x14ac:dyDescent="0.35">
      <c r="A28" s="27">
        <v>16</v>
      </c>
      <c r="B28" t="s">
        <v>119</v>
      </c>
      <c r="C28" t="s">
        <v>120</v>
      </c>
      <c r="D28">
        <v>1</v>
      </c>
      <c r="E28">
        <v>1</v>
      </c>
      <c r="F28">
        <v>1</v>
      </c>
      <c r="G28">
        <v>1</v>
      </c>
      <c r="H28">
        <v>1</v>
      </c>
      <c r="I28">
        <v>0</v>
      </c>
      <c r="J28">
        <v>0</v>
      </c>
      <c r="K28">
        <v>1</v>
      </c>
      <c r="L28">
        <v>0</v>
      </c>
      <c r="M28">
        <v>1</v>
      </c>
      <c r="N28">
        <v>0</v>
      </c>
      <c r="O28">
        <v>0</v>
      </c>
      <c r="P28">
        <v>1</v>
      </c>
      <c r="Q28">
        <v>1</v>
      </c>
      <c r="R28">
        <v>0</v>
      </c>
      <c r="S28">
        <v>0</v>
      </c>
      <c r="T28">
        <v>0</v>
      </c>
      <c r="U28">
        <v>0</v>
      </c>
      <c r="V28">
        <v>0</v>
      </c>
      <c r="W28">
        <v>0</v>
      </c>
      <c r="X28">
        <v>0</v>
      </c>
      <c r="Y28">
        <v>0</v>
      </c>
      <c r="Z28">
        <v>0</v>
      </c>
      <c r="AA28">
        <v>1</v>
      </c>
      <c r="AB28">
        <v>1</v>
      </c>
      <c r="AC28">
        <v>0</v>
      </c>
      <c r="AD28">
        <v>1</v>
      </c>
      <c r="AE28">
        <v>1</v>
      </c>
      <c r="AF28">
        <v>1</v>
      </c>
      <c r="AG28">
        <v>1</v>
      </c>
      <c r="AH28">
        <v>1</v>
      </c>
      <c r="AI28">
        <v>0</v>
      </c>
      <c r="AJ28">
        <v>0</v>
      </c>
      <c r="AK28">
        <v>0</v>
      </c>
      <c r="AL28">
        <v>1</v>
      </c>
      <c r="AM28">
        <v>1</v>
      </c>
      <c r="AN28">
        <v>1</v>
      </c>
      <c r="AO28">
        <v>1</v>
      </c>
      <c r="AP28">
        <v>1</v>
      </c>
      <c r="AQ28">
        <v>1</v>
      </c>
      <c r="AR28">
        <v>1</v>
      </c>
      <c r="AS28">
        <v>1</v>
      </c>
      <c r="AT28">
        <v>1</v>
      </c>
      <c r="AU28">
        <v>1</v>
      </c>
      <c r="AV28">
        <v>1</v>
      </c>
      <c r="AW28">
        <v>1</v>
      </c>
      <c r="AX28">
        <v>1</v>
      </c>
      <c r="AY28">
        <v>1</v>
      </c>
      <c r="AZ28">
        <v>1</v>
      </c>
      <c r="BA28">
        <v>1</v>
      </c>
      <c r="BB28">
        <v>0</v>
      </c>
      <c r="BC28">
        <v>0</v>
      </c>
      <c r="BD28">
        <v>0</v>
      </c>
      <c r="BE28">
        <v>0</v>
      </c>
      <c r="BF28">
        <v>0</v>
      </c>
      <c r="BG28">
        <v>0</v>
      </c>
      <c r="BH28">
        <v>0</v>
      </c>
      <c r="BI28">
        <v>0</v>
      </c>
      <c r="BJ28">
        <v>0</v>
      </c>
      <c r="BK28">
        <v>0</v>
      </c>
      <c r="BL28">
        <v>0</v>
      </c>
      <c r="BM28">
        <v>0</v>
      </c>
      <c r="BN28">
        <v>0</v>
      </c>
      <c r="BO28">
        <v>0</v>
      </c>
      <c r="BP28">
        <v>0</v>
      </c>
      <c r="BQ28">
        <v>1</v>
      </c>
      <c r="BR28">
        <v>1</v>
      </c>
      <c r="BS28">
        <v>0</v>
      </c>
      <c r="BT28">
        <v>0</v>
      </c>
      <c r="BU28">
        <v>0</v>
      </c>
      <c r="BV28">
        <v>0</v>
      </c>
      <c r="BW28">
        <v>0</v>
      </c>
      <c r="BX28">
        <v>0</v>
      </c>
      <c r="BY28">
        <v>0</v>
      </c>
      <c r="BZ28">
        <v>0</v>
      </c>
      <c r="CA28">
        <v>0</v>
      </c>
      <c r="CB28">
        <v>0</v>
      </c>
      <c r="CC28">
        <v>0</v>
      </c>
      <c r="CD28">
        <v>1</v>
      </c>
      <c r="CE28">
        <v>1</v>
      </c>
      <c r="CF28">
        <v>0</v>
      </c>
      <c r="CG28">
        <v>0</v>
      </c>
      <c r="CH28">
        <v>0</v>
      </c>
      <c r="CI28">
        <v>0</v>
      </c>
      <c r="CJ28">
        <v>0</v>
      </c>
      <c r="CK28">
        <v>0</v>
      </c>
      <c r="CL28">
        <v>0</v>
      </c>
      <c r="CM28">
        <v>0</v>
      </c>
      <c r="CN28">
        <v>0</v>
      </c>
      <c r="CO28">
        <v>0</v>
      </c>
      <c r="CP28">
        <v>0</v>
      </c>
      <c r="CQ28">
        <v>0</v>
      </c>
      <c r="CR28">
        <v>0</v>
      </c>
      <c r="CS28">
        <v>0</v>
      </c>
      <c r="CT28">
        <v>0</v>
      </c>
      <c r="CU28">
        <v>0</v>
      </c>
      <c r="CV28">
        <v>0</v>
      </c>
      <c r="CW28">
        <v>0</v>
      </c>
      <c r="CX28">
        <v>0</v>
      </c>
      <c r="CY28">
        <v>0</v>
      </c>
      <c r="CZ28">
        <v>0</v>
      </c>
      <c r="DA28">
        <v>0</v>
      </c>
      <c r="DB28">
        <v>0</v>
      </c>
      <c r="DC28">
        <v>1</v>
      </c>
      <c r="DD28">
        <v>1</v>
      </c>
      <c r="DE28">
        <v>0</v>
      </c>
      <c r="DF28">
        <v>0</v>
      </c>
      <c r="DG28">
        <v>0</v>
      </c>
      <c r="DH28">
        <v>0</v>
      </c>
      <c r="DI28">
        <v>0</v>
      </c>
      <c r="DJ28">
        <v>0</v>
      </c>
      <c r="DK28">
        <v>0</v>
      </c>
      <c r="DL28">
        <v>0</v>
      </c>
      <c r="DM28">
        <v>0</v>
      </c>
      <c r="DN28">
        <v>1</v>
      </c>
      <c r="DO28">
        <v>0</v>
      </c>
      <c r="DP28">
        <v>0</v>
      </c>
      <c r="DQ28">
        <v>0</v>
      </c>
      <c r="DR28">
        <v>0</v>
      </c>
      <c r="DS28">
        <v>0</v>
      </c>
      <c r="DT28">
        <v>0</v>
      </c>
      <c r="DU28">
        <v>0</v>
      </c>
      <c r="DV28">
        <v>0</v>
      </c>
      <c r="DW28">
        <v>0</v>
      </c>
      <c r="DX28">
        <v>0</v>
      </c>
      <c r="DY28">
        <v>0</v>
      </c>
      <c r="DZ28">
        <v>0</v>
      </c>
      <c r="EA28">
        <v>1</v>
      </c>
      <c r="EB28">
        <v>0</v>
      </c>
      <c r="EC28" s="23"/>
      <c r="ED28">
        <v>0</v>
      </c>
      <c r="EE28">
        <v>0</v>
      </c>
      <c r="EF28">
        <v>0</v>
      </c>
      <c r="EG28">
        <v>0</v>
      </c>
      <c r="EH28">
        <v>0</v>
      </c>
      <c r="EI28">
        <v>0</v>
      </c>
      <c r="EJ28">
        <v>0</v>
      </c>
      <c r="EK28">
        <v>0</v>
      </c>
      <c r="EL28">
        <v>0</v>
      </c>
      <c r="EM28">
        <v>0</v>
      </c>
      <c r="EN28">
        <v>0</v>
      </c>
      <c r="EO28">
        <v>0</v>
      </c>
      <c r="EP28">
        <v>0</v>
      </c>
      <c r="EQ28">
        <v>0</v>
      </c>
      <c r="ER28">
        <v>0</v>
      </c>
      <c r="ES28">
        <v>0</v>
      </c>
      <c r="ET28">
        <v>0</v>
      </c>
      <c r="EU28">
        <v>0</v>
      </c>
      <c r="EV28">
        <v>0</v>
      </c>
      <c r="EW28">
        <v>0</v>
      </c>
      <c r="EX28">
        <v>0</v>
      </c>
      <c r="EY28">
        <v>0</v>
      </c>
      <c r="EZ28">
        <v>0</v>
      </c>
      <c r="FA28">
        <v>0</v>
      </c>
      <c r="FB28">
        <v>0</v>
      </c>
      <c r="FC28">
        <v>0</v>
      </c>
      <c r="FD28">
        <v>0</v>
      </c>
      <c r="FE28">
        <v>0</v>
      </c>
      <c r="FF28">
        <v>0</v>
      </c>
      <c r="FG28">
        <v>0</v>
      </c>
      <c r="FH28">
        <v>0</v>
      </c>
      <c r="FI28">
        <v>0</v>
      </c>
      <c r="FJ28">
        <v>0</v>
      </c>
      <c r="FK28">
        <v>0</v>
      </c>
      <c r="FL28">
        <v>0</v>
      </c>
      <c r="FM28">
        <v>0</v>
      </c>
      <c r="FN28">
        <v>0</v>
      </c>
      <c r="FO28">
        <v>0</v>
      </c>
      <c r="FP28">
        <v>0</v>
      </c>
      <c r="FQ28">
        <v>0</v>
      </c>
      <c r="FR28">
        <v>0</v>
      </c>
      <c r="FS28">
        <v>0</v>
      </c>
      <c r="FT28">
        <v>0</v>
      </c>
      <c r="FU28">
        <v>0</v>
      </c>
      <c r="FV28">
        <v>0</v>
      </c>
      <c r="FW28">
        <v>0</v>
      </c>
      <c r="FX28">
        <v>0</v>
      </c>
      <c r="FY28">
        <v>0</v>
      </c>
      <c r="FZ28">
        <v>0</v>
      </c>
      <c r="GA28">
        <v>0</v>
      </c>
      <c r="GB28">
        <v>0</v>
      </c>
      <c r="GC28">
        <v>0</v>
      </c>
      <c r="GD28">
        <v>0</v>
      </c>
      <c r="GE28">
        <v>0</v>
      </c>
      <c r="GF28">
        <v>0</v>
      </c>
      <c r="GG28" s="60">
        <v>0</v>
      </c>
      <c r="GH28" s="60">
        <v>0</v>
      </c>
      <c r="GI28" s="60">
        <v>0</v>
      </c>
      <c r="GJ28" s="60">
        <v>0</v>
      </c>
      <c r="GK28" s="60">
        <v>0</v>
      </c>
      <c r="GL28">
        <v>0</v>
      </c>
      <c r="GM28">
        <v>0</v>
      </c>
      <c r="GN28">
        <v>0</v>
      </c>
      <c r="GO28">
        <v>0</v>
      </c>
      <c r="GP28">
        <v>0</v>
      </c>
      <c r="GQ28">
        <v>0</v>
      </c>
      <c r="GR28">
        <v>0</v>
      </c>
      <c r="GS28">
        <v>0</v>
      </c>
      <c r="GT28">
        <v>0</v>
      </c>
      <c r="GU28">
        <v>0</v>
      </c>
      <c r="GV28">
        <v>0</v>
      </c>
      <c r="GW28">
        <v>0</v>
      </c>
      <c r="GX28">
        <v>0</v>
      </c>
      <c r="GY28">
        <v>0</v>
      </c>
      <c r="GZ28">
        <v>0</v>
      </c>
      <c r="HA28">
        <v>0</v>
      </c>
      <c r="HB28">
        <v>0</v>
      </c>
      <c r="HC28">
        <v>0</v>
      </c>
      <c r="HD28">
        <v>0</v>
      </c>
      <c r="HE28">
        <v>0</v>
      </c>
      <c r="HF28">
        <v>0</v>
      </c>
      <c r="HG28">
        <v>0</v>
      </c>
      <c r="HH28">
        <v>0</v>
      </c>
      <c r="HI28">
        <v>0</v>
      </c>
      <c r="HJ28">
        <v>0</v>
      </c>
      <c r="HK28">
        <v>0</v>
      </c>
      <c r="HL28">
        <v>0</v>
      </c>
      <c r="HM28">
        <v>0</v>
      </c>
      <c r="HN28">
        <v>0</v>
      </c>
      <c r="HO28">
        <v>0</v>
      </c>
      <c r="HP28">
        <v>0</v>
      </c>
      <c r="HQ28">
        <v>0</v>
      </c>
      <c r="HR28">
        <v>0</v>
      </c>
      <c r="HS28">
        <v>0</v>
      </c>
      <c r="HT28">
        <v>0</v>
      </c>
      <c r="HU28">
        <v>0</v>
      </c>
      <c r="HV28">
        <v>0</v>
      </c>
      <c r="HW28">
        <v>0</v>
      </c>
      <c r="HX28">
        <v>0</v>
      </c>
      <c r="HY28">
        <v>0</v>
      </c>
      <c r="HZ28">
        <v>0</v>
      </c>
      <c r="IA28">
        <v>0</v>
      </c>
      <c r="IB28">
        <v>0</v>
      </c>
      <c r="IC28">
        <v>0</v>
      </c>
      <c r="ID28">
        <v>0</v>
      </c>
      <c r="IE28">
        <v>0</v>
      </c>
      <c r="IF28">
        <v>0</v>
      </c>
      <c r="IG28">
        <v>0</v>
      </c>
      <c r="IH28">
        <v>0</v>
      </c>
      <c r="II28">
        <v>0</v>
      </c>
      <c r="IJ28">
        <v>0</v>
      </c>
      <c r="IK28">
        <v>0</v>
      </c>
      <c r="IL28">
        <v>0</v>
      </c>
      <c r="IM28">
        <v>0</v>
      </c>
      <c r="IN28" s="26">
        <v>0</v>
      </c>
    </row>
    <row r="29" spans="1:248" x14ac:dyDescent="0.35">
      <c r="A29" s="46" t="s">
        <v>121</v>
      </c>
      <c r="B29" s="47"/>
      <c r="C29" s="47"/>
      <c r="AR29" t="s">
        <v>122</v>
      </c>
      <c r="AT29" t="s">
        <v>122</v>
      </c>
      <c r="AU29" t="s">
        <v>122</v>
      </c>
      <c r="AV29" t="s">
        <v>122</v>
      </c>
      <c r="BB29">
        <v>0</v>
      </c>
      <c r="EC29" s="23"/>
      <c r="IN29" s="26"/>
    </row>
    <row r="30" spans="1:248" x14ac:dyDescent="0.35">
      <c r="A30" s="27">
        <v>17</v>
      </c>
      <c r="B30" t="s">
        <v>123</v>
      </c>
      <c r="C30" t="s">
        <v>124</v>
      </c>
      <c r="D30">
        <v>1</v>
      </c>
      <c r="E30">
        <v>1</v>
      </c>
      <c r="F30">
        <v>1</v>
      </c>
      <c r="G30">
        <v>1</v>
      </c>
      <c r="H30">
        <v>1</v>
      </c>
      <c r="I30">
        <v>1</v>
      </c>
      <c r="J30">
        <v>1</v>
      </c>
      <c r="K30">
        <v>1</v>
      </c>
      <c r="L30">
        <v>1</v>
      </c>
      <c r="M30">
        <v>1</v>
      </c>
      <c r="N30">
        <v>0</v>
      </c>
      <c r="O30">
        <v>0</v>
      </c>
      <c r="P30">
        <v>1</v>
      </c>
      <c r="Q30">
        <v>1</v>
      </c>
      <c r="R30">
        <v>1</v>
      </c>
      <c r="S30">
        <v>1</v>
      </c>
      <c r="T30">
        <v>1</v>
      </c>
      <c r="U30">
        <v>1</v>
      </c>
      <c r="V30">
        <v>1</v>
      </c>
      <c r="W30">
        <v>1</v>
      </c>
      <c r="X30">
        <v>0</v>
      </c>
      <c r="Y30">
        <v>0</v>
      </c>
      <c r="Z30">
        <v>0</v>
      </c>
      <c r="AA30">
        <v>1</v>
      </c>
      <c r="AB30">
        <v>1</v>
      </c>
      <c r="AC30">
        <v>0</v>
      </c>
      <c r="AD30">
        <v>0</v>
      </c>
      <c r="AE30">
        <v>1</v>
      </c>
      <c r="AF30">
        <v>1</v>
      </c>
      <c r="AG30">
        <v>1</v>
      </c>
      <c r="AH30">
        <v>1</v>
      </c>
      <c r="AI30">
        <v>1</v>
      </c>
      <c r="AJ30">
        <v>0</v>
      </c>
      <c r="AK30">
        <v>1</v>
      </c>
      <c r="AL30">
        <v>1</v>
      </c>
      <c r="AM30">
        <v>1</v>
      </c>
      <c r="AN30">
        <v>1</v>
      </c>
      <c r="AO30">
        <v>0</v>
      </c>
      <c r="AP30">
        <v>1</v>
      </c>
      <c r="AQ30">
        <v>1</v>
      </c>
      <c r="AR30">
        <v>1</v>
      </c>
      <c r="AS30">
        <v>1</v>
      </c>
      <c r="AT30">
        <v>1</v>
      </c>
      <c r="AU30">
        <v>1</v>
      </c>
      <c r="AV30">
        <v>1</v>
      </c>
      <c r="AW30">
        <v>1</v>
      </c>
      <c r="AX30">
        <v>1</v>
      </c>
      <c r="AY30">
        <v>1</v>
      </c>
      <c r="AZ30">
        <v>1</v>
      </c>
      <c r="BA30">
        <v>1</v>
      </c>
      <c r="BC30">
        <v>1</v>
      </c>
      <c r="BD30">
        <v>1</v>
      </c>
      <c r="BE30">
        <v>1</v>
      </c>
      <c r="BF30">
        <v>1</v>
      </c>
      <c r="BG30">
        <v>1</v>
      </c>
      <c r="BH30">
        <v>1</v>
      </c>
      <c r="BI30">
        <v>1</v>
      </c>
      <c r="BJ30">
        <v>1</v>
      </c>
      <c r="BK30">
        <v>1</v>
      </c>
      <c r="BL30">
        <v>0</v>
      </c>
      <c r="BM30">
        <v>1</v>
      </c>
      <c r="BN30">
        <v>1</v>
      </c>
      <c r="BO30">
        <v>1</v>
      </c>
      <c r="BP30">
        <v>1</v>
      </c>
      <c r="BQ30">
        <v>0</v>
      </c>
      <c r="BR30">
        <v>0</v>
      </c>
      <c r="BS30">
        <v>1</v>
      </c>
      <c r="BT30">
        <v>1</v>
      </c>
      <c r="BU30">
        <v>1</v>
      </c>
      <c r="BV30">
        <v>0</v>
      </c>
      <c r="BW30">
        <v>0</v>
      </c>
      <c r="BX30">
        <v>0</v>
      </c>
      <c r="BY30">
        <v>0</v>
      </c>
      <c r="BZ30">
        <v>0</v>
      </c>
      <c r="CA30">
        <v>0</v>
      </c>
      <c r="CB30">
        <v>0</v>
      </c>
      <c r="CC30">
        <v>0</v>
      </c>
      <c r="CD30">
        <v>0</v>
      </c>
      <c r="CE30">
        <v>0</v>
      </c>
      <c r="CF30">
        <v>0</v>
      </c>
      <c r="CG30">
        <v>0</v>
      </c>
      <c r="CH30">
        <v>0</v>
      </c>
      <c r="CI30">
        <v>0</v>
      </c>
      <c r="CJ30">
        <v>0</v>
      </c>
      <c r="CK30">
        <v>1</v>
      </c>
      <c r="CL30">
        <v>1</v>
      </c>
      <c r="CM30">
        <v>1</v>
      </c>
      <c r="CN30">
        <v>1</v>
      </c>
      <c r="CO30">
        <v>1</v>
      </c>
      <c r="CP30">
        <v>0</v>
      </c>
      <c r="CQ30">
        <v>0</v>
      </c>
      <c r="CR30">
        <v>1</v>
      </c>
      <c r="CS30">
        <v>1</v>
      </c>
      <c r="CT30">
        <v>1</v>
      </c>
      <c r="CU30">
        <v>0</v>
      </c>
      <c r="CV30">
        <v>0</v>
      </c>
      <c r="CW30">
        <v>1</v>
      </c>
      <c r="CX30">
        <v>1</v>
      </c>
      <c r="CY30">
        <v>1</v>
      </c>
      <c r="CZ30">
        <v>0</v>
      </c>
      <c r="DA30">
        <v>0</v>
      </c>
      <c r="DB30">
        <v>1</v>
      </c>
      <c r="DC30">
        <v>1</v>
      </c>
      <c r="DD30">
        <v>1</v>
      </c>
      <c r="DE30">
        <v>0</v>
      </c>
      <c r="DF30">
        <v>0</v>
      </c>
      <c r="DG30">
        <v>1</v>
      </c>
      <c r="DH30">
        <v>1</v>
      </c>
      <c r="DI30">
        <v>0</v>
      </c>
      <c r="DJ30">
        <v>0</v>
      </c>
      <c r="DK30">
        <v>0</v>
      </c>
      <c r="DL30">
        <v>0</v>
      </c>
      <c r="DM30">
        <v>1</v>
      </c>
      <c r="DN30">
        <v>1</v>
      </c>
      <c r="DO30">
        <v>0</v>
      </c>
      <c r="DP30">
        <v>0</v>
      </c>
      <c r="DQ30">
        <v>1</v>
      </c>
      <c r="DR30">
        <v>1</v>
      </c>
      <c r="DS30">
        <v>1</v>
      </c>
      <c r="DT30">
        <v>0</v>
      </c>
      <c r="DU30">
        <v>1</v>
      </c>
      <c r="DV30">
        <v>1</v>
      </c>
      <c r="DW30">
        <v>1</v>
      </c>
      <c r="DX30">
        <v>1</v>
      </c>
      <c r="DY30">
        <v>0</v>
      </c>
      <c r="DZ30">
        <v>0</v>
      </c>
      <c r="EA30">
        <v>0</v>
      </c>
      <c r="EB30">
        <v>0</v>
      </c>
      <c r="EC30" s="23"/>
      <c r="ED30">
        <v>0</v>
      </c>
      <c r="EE30">
        <v>0</v>
      </c>
      <c r="EF30">
        <v>0</v>
      </c>
      <c r="EG30">
        <v>0</v>
      </c>
      <c r="EH30">
        <v>0</v>
      </c>
      <c r="EI30">
        <v>0</v>
      </c>
      <c r="EJ30">
        <v>0</v>
      </c>
      <c r="EK30">
        <v>0</v>
      </c>
      <c r="EL30">
        <v>0</v>
      </c>
      <c r="EM30">
        <v>0</v>
      </c>
      <c r="EN30">
        <v>0</v>
      </c>
      <c r="EO30">
        <v>0</v>
      </c>
      <c r="EP30">
        <v>1</v>
      </c>
      <c r="EQ30">
        <v>1</v>
      </c>
      <c r="ER30">
        <v>1</v>
      </c>
      <c r="ES30">
        <v>0</v>
      </c>
      <c r="ET30">
        <v>0</v>
      </c>
      <c r="EU30">
        <v>1</v>
      </c>
      <c r="EV30">
        <v>1</v>
      </c>
      <c r="EW30">
        <v>1</v>
      </c>
      <c r="EX30">
        <v>0</v>
      </c>
      <c r="EY30">
        <v>0</v>
      </c>
      <c r="EZ30">
        <v>0</v>
      </c>
      <c r="FA30">
        <v>0</v>
      </c>
      <c r="FB30">
        <v>0</v>
      </c>
      <c r="FC30">
        <v>0</v>
      </c>
      <c r="FD30">
        <v>0</v>
      </c>
      <c r="FE30">
        <v>1</v>
      </c>
      <c r="FF30">
        <v>1</v>
      </c>
      <c r="FG30">
        <v>1</v>
      </c>
      <c r="FH30">
        <v>0</v>
      </c>
      <c r="FI30">
        <v>0</v>
      </c>
      <c r="FJ30">
        <v>1</v>
      </c>
      <c r="FK30">
        <v>1</v>
      </c>
      <c r="FL30">
        <v>1</v>
      </c>
      <c r="FM30">
        <v>0</v>
      </c>
      <c r="FN30">
        <v>0</v>
      </c>
      <c r="FO30">
        <v>1</v>
      </c>
      <c r="FP30">
        <v>1</v>
      </c>
      <c r="FQ30">
        <v>1</v>
      </c>
      <c r="FR30">
        <v>0</v>
      </c>
      <c r="FS30">
        <v>0</v>
      </c>
      <c r="FT30">
        <v>0</v>
      </c>
      <c r="FU30">
        <v>0</v>
      </c>
      <c r="FV30">
        <v>0</v>
      </c>
      <c r="FW30">
        <v>0</v>
      </c>
      <c r="FX30">
        <v>0</v>
      </c>
      <c r="FY30">
        <v>0</v>
      </c>
      <c r="FZ30">
        <v>0</v>
      </c>
      <c r="GA30">
        <v>0</v>
      </c>
      <c r="GB30">
        <v>0</v>
      </c>
      <c r="GC30">
        <v>0</v>
      </c>
      <c r="GD30">
        <v>1</v>
      </c>
      <c r="GE30">
        <v>1</v>
      </c>
      <c r="GF30">
        <v>1</v>
      </c>
      <c r="GG30" s="60">
        <v>0</v>
      </c>
      <c r="GH30" s="60">
        <v>0</v>
      </c>
      <c r="GI30" s="60">
        <v>0</v>
      </c>
      <c r="GJ30" s="60">
        <v>1</v>
      </c>
      <c r="GK30" s="60">
        <v>1</v>
      </c>
      <c r="GL30">
        <v>0</v>
      </c>
      <c r="GM30">
        <v>0</v>
      </c>
      <c r="GN30">
        <v>1</v>
      </c>
      <c r="GO30">
        <v>1</v>
      </c>
      <c r="GP30">
        <v>1</v>
      </c>
      <c r="GQ30">
        <v>0</v>
      </c>
      <c r="GR30">
        <v>0</v>
      </c>
      <c r="GS30">
        <v>1</v>
      </c>
      <c r="GT30">
        <v>1</v>
      </c>
      <c r="GU30">
        <v>1</v>
      </c>
      <c r="GV30">
        <v>0</v>
      </c>
      <c r="GW30">
        <v>0</v>
      </c>
      <c r="GX30">
        <v>0</v>
      </c>
      <c r="GY30">
        <v>1</v>
      </c>
      <c r="GZ30">
        <v>1</v>
      </c>
      <c r="HA30">
        <v>0</v>
      </c>
      <c r="HB30">
        <v>0</v>
      </c>
      <c r="HC30">
        <v>0</v>
      </c>
      <c r="HD30">
        <v>0</v>
      </c>
      <c r="HE30">
        <v>0</v>
      </c>
      <c r="HF30">
        <v>0</v>
      </c>
      <c r="HG30">
        <v>0</v>
      </c>
      <c r="HH30">
        <v>1</v>
      </c>
      <c r="HI30">
        <v>1</v>
      </c>
      <c r="HJ30">
        <v>1</v>
      </c>
      <c r="HK30">
        <v>0</v>
      </c>
      <c r="HL30">
        <v>0</v>
      </c>
      <c r="HM30">
        <v>0</v>
      </c>
      <c r="HN30">
        <v>0</v>
      </c>
      <c r="HO30">
        <v>0</v>
      </c>
      <c r="HP30">
        <v>0</v>
      </c>
      <c r="HQ30">
        <v>0</v>
      </c>
      <c r="HR30">
        <v>1</v>
      </c>
      <c r="HS30">
        <v>1</v>
      </c>
      <c r="HT30">
        <v>1</v>
      </c>
      <c r="HU30">
        <v>0</v>
      </c>
      <c r="HV30">
        <v>0</v>
      </c>
      <c r="HW30">
        <v>0</v>
      </c>
      <c r="HX30">
        <v>0</v>
      </c>
      <c r="HY30">
        <v>0</v>
      </c>
      <c r="HZ30">
        <v>0</v>
      </c>
      <c r="IA30">
        <v>0</v>
      </c>
      <c r="IB30">
        <v>1</v>
      </c>
      <c r="IC30">
        <v>1</v>
      </c>
      <c r="ID30">
        <v>1</v>
      </c>
      <c r="IE30">
        <v>0</v>
      </c>
      <c r="IF30">
        <v>0</v>
      </c>
      <c r="IG30">
        <v>0</v>
      </c>
      <c r="IH30">
        <v>1</v>
      </c>
      <c r="II30">
        <v>1</v>
      </c>
      <c r="IJ30">
        <v>0</v>
      </c>
      <c r="IK30">
        <v>0</v>
      </c>
      <c r="IL30">
        <v>1</v>
      </c>
      <c r="IM30">
        <v>1</v>
      </c>
      <c r="IN30" s="26">
        <v>1</v>
      </c>
    </row>
    <row r="31" spans="1:248" x14ac:dyDescent="0.35">
      <c r="A31" s="27">
        <v>18</v>
      </c>
      <c r="B31" t="s">
        <v>125</v>
      </c>
      <c r="C31" t="s">
        <v>126</v>
      </c>
      <c r="D31">
        <v>1</v>
      </c>
      <c r="E31">
        <v>1</v>
      </c>
      <c r="F31">
        <v>1</v>
      </c>
      <c r="G31">
        <v>1</v>
      </c>
      <c r="H31">
        <v>1</v>
      </c>
      <c r="I31">
        <v>1</v>
      </c>
      <c r="J31">
        <v>1</v>
      </c>
      <c r="K31">
        <v>1</v>
      </c>
      <c r="L31">
        <v>1</v>
      </c>
      <c r="M31">
        <v>1</v>
      </c>
      <c r="N31">
        <v>0</v>
      </c>
      <c r="O31">
        <v>0</v>
      </c>
      <c r="P31">
        <v>1</v>
      </c>
      <c r="Q31">
        <v>1</v>
      </c>
      <c r="R31">
        <v>1</v>
      </c>
      <c r="S31">
        <v>0</v>
      </c>
      <c r="T31">
        <v>0</v>
      </c>
      <c r="U31">
        <v>0</v>
      </c>
      <c r="V31">
        <v>1</v>
      </c>
      <c r="W31">
        <v>1</v>
      </c>
      <c r="X31">
        <v>1</v>
      </c>
      <c r="Y31">
        <v>1</v>
      </c>
      <c r="Z31">
        <v>1</v>
      </c>
      <c r="AA31">
        <v>1</v>
      </c>
      <c r="AB31">
        <v>1</v>
      </c>
      <c r="AC31">
        <v>0</v>
      </c>
      <c r="AD31">
        <v>0</v>
      </c>
      <c r="AE31">
        <v>1</v>
      </c>
      <c r="AF31">
        <v>1</v>
      </c>
      <c r="AG31">
        <v>1</v>
      </c>
      <c r="AH31">
        <v>0</v>
      </c>
      <c r="AI31">
        <v>1</v>
      </c>
      <c r="AJ31">
        <v>0</v>
      </c>
      <c r="AK31">
        <v>1</v>
      </c>
      <c r="AL31">
        <v>1</v>
      </c>
      <c r="AM31">
        <v>0</v>
      </c>
      <c r="AN31">
        <v>1</v>
      </c>
      <c r="AO31">
        <v>0</v>
      </c>
      <c r="AP31">
        <v>1</v>
      </c>
      <c r="AQ31">
        <v>1</v>
      </c>
      <c r="AR31">
        <v>0</v>
      </c>
      <c r="AS31">
        <v>0</v>
      </c>
      <c r="AT31">
        <v>1</v>
      </c>
      <c r="AU31">
        <v>1</v>
      </c>
      <c r="AV31">
        <v>1</v>
      </c>
      <c r="AW31">
        <v>1</v>
      </c>
      <c r="AX31">
        <v>1</v>
      </c>
      <c r="AY31">
        <v>1</v>
      </c>
      <c r="AZ31">
        <v>1</v>
      </c>
      <c r="BA31">
        <v>1</v>
      </c>
      <c r="BB31">
        <v>0</v>
      </c>
      <c r="BC31">
        <v>0</v>
      </c>
      <c r="BD31">
        <v>0</v>
      </c>
      <c r="BE31">
        <v>0</v>
      </c>
      <c r="BF31">
        <v>0</v>
      </c>
      <c r="BG31">
        <v>0</v>
      </c>
      <c r="BH31">
        <v>0</v>
      </c>
      <c r="BI31">
        <v>0</v>
      </c>
      <c r="BJ31">
        <v>0</v>
      </c>
      <c r="BK31">
        <v>0</v>
      </c>
      <c r="BL31">
        <v>0</v>
      </c>
      <c r="BM31">
        <v>0</v>
      </c>
      <c r="BN31">
        <v>0</v>
      </c>
      <c r="BO31">
        <v>0</v>
      </c>
      <c r="BP31">
        <v>1</v>
      </c>
      <c r="BQ31">
        <v>0</v>
      </c>
      <c r="BR31">
        <v>0</v>
      </c>
      <c r="BS31">
        <v>0</v>
      </c>
      <c r="BT31">
        <v>1</v>
      </c>
      <c r="BU31">
        <v>1</v>
      </c>
      <c r="BV31">
        <v>1</v>
      </c>
      <c r="BW31">
        <v>1</v>
      </c>
      <c r="BX31">
        <v>1</v>
      </c>
      <c r="BY31">
        <v>1</v>
      </c>
      <c r="BZ31">
        <v>1</v>
      </c>
      <c r="CA31">
        <v>1</v>
      </c>
      <c r="CB31">
        <v>0</v>
      </c>
      <c r="CC31">
        <v>0</v>
      </c>
      <c r="CD31">
        <v>0</v>
      </c>
      <c r="CE31">
        <v>0</v>
      </c>
      <c r="CF31">
        <v>0</v>
      </c>
      <c r="CG31">
        <v>0</v>
      </c>
      <c r="CH31">
        <v>0</v>
      </c>
      <c r="CI31">
        <v>0</v>
      </c>
      <c r="CJ31">
        <v>0</v>
      </c>
      <c r="CK31">
        <v>0</v>
      </c>
      <c r="CL31">
        <v>0</v>
      </c>
      <c r="CM31">
        <v>0</v>
      </c>
      <c r="CN31">
        <v>0</v>
      </c>
      <c r="CO31">
        <v>0</v>
      </c>
      <c r="CP31">
        <v>0</v>
      </c>
      <c r="CQ31">
        <v>0</v>
      </c>
      <c r="CR31">
        <v>0</v>
      </c>
      <c r="CS31">
        <v>0</v>
      </c>
      <c r="CT31">
        <v>0</v>
      </c>
      <c r="CU31">
        <v>0</v>
      </c>
      <c r="CV31">
        <v>0</v>
      </c>
      <c r="CW31">
        <v>0</v>
      </c>
      <c r="CX31">
        <v>0</v>
      </c>
      <c r="CY31">
        <v>0</v>
      </c>
      <c r="CZ31">
        <v>0</v>
      </c>
      <c r="DA31">
        <v>0</v>
      </c>
      <c r="DB31">
        <v>0</v>
      </c>
      <c r="DC31">
        <v>1</v>
      </c>
      <c r="DD31">
        <v>1</v>
      </c>
      <c r="DE31">
        <v>0</v>
      </c>
      <c r="DF31">
        <v>0</v>
      </c>
      <c r="DG31">
        <v>0</v>
      </c>
      <c r="DH31">
        <v>0</v>
      </c>
      <c r="DI31">
        <v>1</v>
      </c>
      <c r="DJ31">
        <v>0</v>
      </c>
      <c r="DK31">
        <v>0</v>
      </c>
      <c r="DL31">
        <v>0</v>
      </c>
      <c r="DM31">
        <v>1</v>
      </c>
      <c r="DN31">
        <v>1</v>
      </c>
      <c r="DO31">
        <v>0</v>
      </c>
      <c r="DP31">
        <v>0</v>
      </c>
      <c r="DQ31">
        <v>0</v>
      </c>
      <c r="DR31">
        <v>0</v>
      </c>
      <c r="DS31">
        <v>0</v>
      </c>
      <c r="DT31">
        <v>0</v>
      </c>
      <c r="DU31">
        <v>0</v>
      </c>
      <c r="DV31">
        <v>0</v>
      </c>
      <c r="DW31">
        <v>0</v>
      </c>
      <c r="DX31">
        <v>1</v>
      </c>
      <c r="DY31">
        <v>0</v>
      </c>
      <c r="DZ31">
        <v>0</v>
      </c>
      <c r="EA31">
        <v>0</v>
      </c>
      <c r="EB31">
        <v>0</v>
      </c>
      <c r="EC31" s="23"/>
      <c r="ED31">
        <v>0</v>
      </c>
      <c r="EE31">
        <v>0</v>
      </c>
      <c r="EF31">
        <v>0</v>
      </c>
      <c r="EG31">
        <v>0</v>
      </c>
      <c r="EH31">
        <v>0</v>
      </c>
      <c r="EI31">
        <v>0</v>
      </c>
      <c r="EJ31">
        <v>0</v>
      </c>
      <c r="EK31">
        <v>0</v>
      </c>
      <c r="EL31">
        <v>0</v>
      </c>
      <c r="EM31">
        <v>0</v>
      </c>
      <c r="EN31">
        <v>0</v>
      </c>
      <c r="EO31">
        <v>0</v>
      </c>
      <c r="EP31">
        <v>0</v>
      </c>
      <c r="EQ31">
        <v>0</v>
      </c>
      <c r="ER31">
        <v>0</v>
      </c>
      <c r="ES31">
        <v>0</v>
      </c>
      <c r="ET31">
        <v>0</v>
      </c>
      <c r="EU31">
        <v>0</v>
      </c>
      <c r="EV31">
        <v>0</v>
      </c>
      <c r="EW31">
        <v>0</v>
      </c>
      <c r="EX31">
        <v>0</v>
      </c>
      <c r="EY31">
        <v>0</v>
      </c>
      <c r="EZ31">
        <v>1</v>
      </c>
      <c r="FA31">
        <v>1</v>
      </c>
      <c r="FB31">
        <v>1</v>
      </c>
      <c r="FC31">
        <v>0</v>
      </c>
      <c r="FD31">
        <v>0</v>
      </c>
      <c r="FE31">
        <v>0</v>
      </c>
      <c r="FF31">
        <v>0</v>
      </c>
      <c r="FG31">
        <v>0</v>
      </c>
      <c r="FH31">
        <v>0</v>
      </c>
      <c r="FI31">
        <v>0</v>
      </c>
      <c r="FJ31">
        <v>0</v>
      </c>
      <c r="FK31">
        <v>0</v>
      </c>
      <c r="FL31">
        <v>0</v>
      </c>
      <c r="FM31">
        <v>0</v>
      </c>
      <c r="FN31">
        <v>0</v>
      </c>
      <c r="FO31">
        <v>0</v>
      </c>
      <c r="FP31">
        <v>0</v>
      </c>
      <c r="FQ31">
        <v>1</v>
      </c>
      <c r="FR31">
        <v>0</v>
      </c>
      <c r="FS31">
        <v>0</v>
      </c>
      <c r="FT31">
        <v>1</v>
      </c>
      <c r="FU31">
        <v>1</v>
      </c>
      <c r="FV31">
        <v>1</v>
      </c>
      <c r="FW31">
        <v>0</v>
      </c>
      <c r="FX31">
        <v>0</v>
      </c>
      <c r="FY31">
        <v>1</v>
      </c>
      <c r="FZ31">
        <v>1</v>
      </c>
      <c r="GA31">
        <v>1</v>
      </c>
      <c r="GB31">
        <v>0</v>
      </c>
      <c r="GC31">
        <v>0</v>
      </c>
      <c r="GD31">
        <v>0</v>
      </c>
      <c r="GE31">
        <v>0</v>
      </c>
      <c r="GF31">
        <v>0</v>
      </c>
      <c r="GG31" s="60">
        <v>0</v>
      </c>
      <c r="GH31" s="60">
        <v>0</v>
      </c>
      <c r="GI31" s="60">
        <v>0</v>
      </c>
      <c r="GJ31" s="60">
        <v>0</v>
      </c>
      <c r="GK31" s="60">
        <v>0</v>
      </c>
      <c r="GL31">
        <v>0</v>
      </c>
      <c r="GM31">
        <v>0</v>
      </c>
      <c r="GN31">
        <v>0</v>
      </c>
      <c r="GO31">
        <v>0</v>
      </c>
      <c r="GP31">
        <v>0</v>
      </c>
      <c r="GQ31">
        <v>0</v>
      </c>
      <c r="GR31">
        <v>0</v>
      </c>
      <c r="GS31">
        <v>0</v>
      </c>
      <c r="GT31">
        <v>0</v>
      </c>
      <c r="GU31">
        <v>0</v>
      </c>
      <c r="GV31">
        <v>0</v>
      </c>
      <c r="GW31">
        <v>0</v>
      </c>
      <c r="GX31">
        <v>0</v>
      </c>
      <c r="GY31">
        <v>0</v>
      </c>
      <c r="GZ31">
        <v>0</v>
      </c>
      <c r="HA31">
        <v>0</v>
      </c>
      <c r="HB31">
        <v>0</v>
      </c>
      <c r="HC31">
        <v>1</v>
      </c>
      <c r="HD31">
        <v>1</v>
      </c>
      <c r="HE31">
        <v>1</v>
      </c>
      <c r="HF31">
        <v>0</v>
      </c>
      <c r="HG31">
        <v>0</v>
      </c>
      <c r="HH31">
        <v>0</v>
      </c>
      <c r="HI31">
        <v>0</v>
      </c>
      <c r="HJ31">
        <v>0</v>
      </c>
      <c r="HK31">
        <v>0</v>
      </c>
      <c r="HL31">
        <v>0</v>
      </c>
      <c r="HM31">
        <v>0</v>
      </c>
      <c r="HN31">
        <v>0</v>
      </c>
      <c r="HO31">
        <v>0</v>
      </c>
      <c r="HP31">
        <v>0</v>
      </c>
      <c r="HQ31">
        <v>0</v>
      </c>
      <c r="HR31">
        <v>0</v>
      </c>
      <c r="HS31">
        <v>0</v>
      </c>
      <c r="HT31">
        <v>0</v>
      </c>
      <c r="HU31">
        <v>0</v>
      </c>
      <c r="HV31">
        <v>0</v>
      </c>
      <c r="HW31">
        <v>0</v>
      </c>
      <c r="HX31">
        <v>0</v>
      </c>
      <c r="HY31">
        <v>0</v>
      </c>
      <c r="HZ31">
        <v>0</v>
      </c>
      <c r="IA31">
        <v>0</v>
      </c>
      <c r="IB31">
        <v>0</v>
      </c>
      <c r="IC31">
        <v>0</v>
      </c>
      <c r="ID31">
        <v>0</v>
      </c>
      <c r="IE31">
        <v>0</v>
      </c>
      <c r="IF31">
        <v>0</v>
      </c>
      <c r="IG31">
        <v>0</v>
      </c>
      <c r="IH31">
        <v>0</v>
      </c>
      <c r="II31">
        <v>0</v>
      </c>
      <c r="IJ31">
        <v>0</v>
      </c>
      <c r="IK31">
        <v>0</v>
      </c>
      <c r="IL31">
        <v>0</v>
      </c>
      <c r="IM31">
        <v>0</v>
      </c>
      <c r="IN31" s="26">
        <v>0</v>
      </c>
    </row>
    <row r="32" spans="1:248" x14ac:dyDescent="0.35">
      <c r="A32" s="27">
        <v>19</v>
      </c>
      <c r="B32" t="s">
        <v>127</v>
      </c>
      <c r="C32" t="s">
        <v>128</v>
      </c>
      <c r="D32">
        <v>1</v>
      </c>
      <c r="E32">
        <v>1</v>
      </c>
      <c r="F32">
        <v>1</v>
      </c>
      <c r="G32">
        <v>1</v>
      </c>
      <c r="H32">
        <v>1</v>
      </c>
      <c r="I32">
        <v>1</v>
      </c>
      <c r="J32">
        <v>1</v>
      </c>
      <c r="K32">
        <v>1</v>
      </c>
      <c r="L32">
        <v>1</v>
      </c>
      <c r="M32">
        <v>1</v>
      </c>
      <c r="N32">
        <v>0</v>
      </c>
      <c r="O32">
        <v>0</v>
      </c>
      <c r="P32">
        <v>1</v>
      </c>
      <c r="Q32">
        <v>1</v>
      </c>
      <c r="R32">
        <v>1</v>
      </c>
      <c r="S32">
        <v>0</v>
      </c>
      <c r="T32">
        <v>0</v>
      </c>
      <c r="U32">
        <v>1</v>
      </c>
      <c r="V32">
        <v>1</v>
      </c>
      <c r="W32">
        <v>1</v>
      </c>
      <c r="X32">
        <v>0</v>
      </c>
      <c r="Y32">
        <v>0</v>
      </c>
      <c r="Z32">
        <v>0</v>
      </c>
      <c r="AA32">
        <v>1</v>
      </c>
      <c r="AB32">
        <v>1</v>
      </c>
      <c r="AC32">
        <v>0</v>
      </c>
      <c r="AD32">
        <v>0</v>
      </c>
      <c r="AE32">
        <v>1</v>
      </c>
      <c r="AF32">
        <v>1</v>
      </c>
      <c r="AG32">
        <v>1</v>
      </c>
      <c r="AH32">
        <v>0</v>
      </c>
      <c r="AI32">
        <v>1</v>
      </c>
      <c r="AJ32">
        <v>1</v>
      </c>
      <c r="AK32">
        <v>1</v>
      </c>
      <c r="AL32">
        <v>1</v>
      </c>
      <c r="AM32">
        <v>1</v>
      </c>
      <c r="AN32">
        <v>1</v>
      </c>
      <c r="AO32">
        <v>0</v>
      </c>
      <c r="AP32">
        <v>1</v>
      </c>
      <c r="AQ32">
        <v>1</v>
      </c>
      <c r="AR32">
        <v>0</v>
      </c>
      <c r="AS32">
        <v>0</v>
      </c>
      <c r="AT32">
        <v>1</v>
      </c>
      <c r="AU32">
        <v>1</v>
      </c>
      <c r="AV32">
        <v>1</v>
      </c>
      <c r="AW32">
        <v>1</v>
      </c>
      <c r="AX32">
        <v>1</v>
      </c>
      <c r="AY32">
        <v>1</v>
      </c>
      <c r="AZ32">
        <v>1</v>
      </c>
      <c r="BA32">
        <v>1</v>
      </c>
      <c r="BB32">
        <v>0</v>
      </c>
      <c r="BC32">
        <v>0</v>
      </c>
      <c r="BD32">
        <v>0</v>
      </c>
      <c r="BE32">
        <v>0</v>
      </c>
      <c r="BF32">
        <v>0</v>
      </c>
      <c r="BG32">
        <v>0</v>
      </c>
      <c r="BH32">
        <v>0</v>
      </c>
      <c r="BI32">
        <v>0</v>
      </c>
      <c r="BJ32">
        <v>0</v>
      </c>
      <c r="BK32">
        <v>0</v>
      </c>
      <c r="BL32">
        <v>0</v>
      </c>
      <c r="BM32">
        <v>0</v>
      </c>
      <c r="BN32">
        <v>1</v>
      </c>
      <c r="BO32">
        <v>0</v>
      </c>
      <c r="BP32">
        <v>1</v>
      </c>
      <c r="BQ32">
        <v>0</v>
      </c>
      <c r="BR32">
        <v>0</v>
      </c>
      <c r="BS32">
        <v>0</v>
      </c>
      <c r="BT32">
        <v>1</v>
      </c>
      <c r="BU32">
        <v>1</v>
      </c>
      <c r="BV32">
        <v>0</v>
      </c>
      <c r="BW32">
        <v>0</v>
      </c>
      <c r="BX32">
        <v>0</v>
      </c>
      <c r="BY32">
        <v>0</v>
      </c>
      <c r="BZ32">
        <v>0</v>
      </c>
      <c r="CA32">
        <v>0</v>
      </c>
      <c r="CB32">
        <v>0</v>
      </c>
      <c r="CC32">
        <v>0</v>
      </c>
      <c r="CD32">
        <v>0</v>
      </c>
      <c r="CE32">
        <v>0</v>
      </c>
      <c r="CF32">
        <v>0</v>
      </c>
      <c r="CG32">
        <v>0</v>
      </c>
      <c r="CH32">
        <v>0</v>
      </c>
      <c r="CI32">
        <v>0</v>
      </c>
      <c r="CJ32">
        <v>0</v>
      </c>
      <c r="CK32">
        <v>0</v>
      </c>
      <c r="CL32">
        <v>0</v>
      </c>
      <c r="CM32">
        <v>0</v>
      </c>
      <c r="CN32">
        <v>0</v>
      </c>
      <c r="CO32">
        <v>0</v>
      </c>
      <c r="CP32">
        <v>0</v>
      </c>
      <c r="CQ32">
        <v>0</v>
      </c>
      <c r="CR32">
        <v>0</v>
      </c>
      <c r="CS32">
        <v>0</v>
      </c>
      <c r="CT32">
        <v>0</v>
      </c>
      <c r="CU32">
        <v>0</v>
      </c>
      <c r="CV32">
        <v>0</v>
      </c>
      <c r="CW32">
        <v>1</v>
      </c>
      <c r="CX32">
        <v>1</v>
      </c>
      <c r="CY32">
        <v>1</v>
      </c>
      <c r="CZ32">
        <v>0</v>
      </c>
      <c r="DA32">
        <v>0</v>
      </c>
      <c r="DB32">
        <v>0</v>
      </c>
      <c r="DC32">
        <v>1</v>
      </c>
      <c r="DD32">
        <v>1</v>
      </c>
      <c r="DE32">
        <v>0</v>
      </c>
      <c r="DF32">
        <v>0</v>
      </c>
      <c r="DG32">
        <v>0</v>
      </c>
      <c r="DH32">
        <v>0</v>
      </c>
      <c r="DI32">
        <v>1</v>
      </c>
      <c r="DJ32">
        <v>0</v>
      </c>
      <c r="DK32">
        <v>0</v>
      </c>
      <c r="DL32">
        <v>0</v>
      </c>
      <c r="DM32">
        <v>1</v>
      </c>
      <c r="DN32">
        <v>1</v>
      </c>
      <c r="DO32">
        <v>0</v>
      </c>
      <c r="DP32">
        <v>0</v>
      </c>
      <c r="DQ32">
        <v>0</v>
      </c>
      <c r="DR32">
        <v>0</v>
      </c>
      <c r="DS32">
        <v>0</v>
      </c>
      <c r="DT32">
        <v>0</v>
      </c>
      <c r="DU32">
        <v>0</v>
      </c>
      <c r="DV32">
        <v>0</v>
      </c>
      <c r="DW32">
        <v>0</v>
      </c>
      <c r="DX32">
        <v>1</v>
      </c>
      <c r="DY32">
        <v>0</v>
      </c>
      <c r="DZ32">
        <v>0</v>
      </c>
      <c r="EA32">
        <v>0</v>
      </c>
      <c r="EB32">
        <v>0</v>
      </c>
      <c r="EC32" s="23"/>
      <c r="ED32">
        <v>0</v>
      </c>
      <c r="EE32">
        <v>0</v>
      </c>
      <c r="EF32">
        <v>0</v>
      </c>
      <c r="EG32">
        <v>0</v>
      </c>
      <c r="EH32">
        <v>0</v>
      </c>
      <c r="EI32">
        <v>0</v>
      </c>
      <c r="EJ32">
        <v>0</v>
      </c>
      <c r="EK32">
        <v>0</v>
      </c>
      <c r="EL32">
        <v>0</v>
      </c>
      <c r="EM32">
        <v>0</v>
      </c>
      <c r="EN32">
        <v>0</v>
      </c>
      <c r="EO32">
        <v>0</v>
      </c>
      <c r="EP32">
        <v>0</v>
      </c>
      <c r="EQ32">
        <v>0</v>
      </c>
      <c r="ER32">
        <v>0</v>
      </c>
      <c r="ES32">
        <v>0</v>
      </c>
      <c r="ET32">
        <v>0</v>
      </c>
      <c r="EU32">
        <v>0</v>
      </c>
      <c r="EV32">
        <v>0</v>
      </c>
      <c r="EW32">
        <v>0</v>
      </c>
      <c r="EX32">
        <v>0</v>
      </c>
      <c r="EY32">
        <v>0</v>
      </c>
      <c r="EZ32">
        <v>0</v>
      </c>
      <c r="FA32">
        <v>0</v>
      </c>
      <c r="FB32">
        <v>0</v>
      </c>
      <c r="FC32">
        <v>0</v>
      </c>
      <c r="FD32">
        <v>0</v>
      </c>
      <c r="FE32">
        <v>0</v>
      </c>
      <c r="FF32">
        <v>0</v>
      </c>
      <c r="FG32">
        <v>0</v>
      </c>
      <c r="FH32">
        <v>0</v>
      </c>
      <c r="FI32">
        <v>0</v>
      </c>
      <c r="FJ32">
        <v>0</v>
      </c>
      <c r="FK32">
        <v>0</v>
      </c>
      <c r="FL32">
        <v>0</v>
      </c>
      <c r="FM32">
        <v>0</v>
      </c>
      <c r="FN32">
        <v>0</v>
      </c>
      <c r="FO32">
        <v>1</v>
      </c>
      <c r="FP32">
        <v>1</v>
      </c>
      <c r="FQ32">
        <v>1</v>
      </c>
      <c r="FR32">
        <v>0</v>
      </c>
      <c r="FS32">
        <v>0</v>
      </c>
      <c r="FT32">
        <v>0</v>
      </c>
      <c r="FU32">
        <v>0</v>
      </c>
      <c r="FV32">
        <v>0</v>
      </c>
      <c r="FW32">
        <v>0</v>
      </c>
      <c r="FX32">
        <v>0</v>
      </c>
      <c r="FY32">
        <v>0</v>
      </c>
      <c r="FZ32">
        <v>0</v>
      </c>
      <c r="GA32">
        <v>0</v>
      </c>
      <c r="GB32">
        <v>0</v>
      </c>
      <c r="GC32">
        <v>0</v>
      </c>
      <c r="GD32">
        <v>1</v>
      </c>
      <c r="GE32">
        <v>1</v>
      </c>
      <c r="GF32">
        <v>1</v>
      </c>
      <c r="GG32" s="60">
        <v>0</v>
      </c>
      <c r="GH32" s="60">
        <v>0</v>
      </c>
      <c r="GI32" s="60">
        <v>0</v>
      </c>
      <c r="GJ32" s="60">
        <v>0</v>
      </c>
      <c r="GK32" s="60">
        <v>0</v>
      </c>
      <c r="GL32">
        <v>0</v>
      </c>
      <c r="GM32">
        <v>0</v>
      </c>
      <c r="GN32">
        <v>0</v>
      </c>
      <c r="GO32">
        <v>0</v>
      </c>
      <c r="GP32">
        <v>0</v>
      </c>
      <c r="GQ32">
        <v>0</v>
      </c>
      <c r="GR32">
        <v>0</v>
      </c>
      <c r="GS32">
        <v>0</v>
      </c>
      <c r="GT32">
        <v>0</v>
      </c>
      <c r="GU32">
        <v>0</v>
      </c>
      <c r="GV32">
        <v>0</v>
      </c>
      <c r="GW32">
        <v>0</v>
      </c>
      <c r="GX32">
        <v>0</v>
      </c>
      <c r="GY32">
        <v>0</v>
      </c>
      <c r="GZ32">
        <v>0</v>
      </c>
      <c r="HA32">
        <v>0</v>
      </c>
      <c r="HB32">
        <v>0</v>
      </c>
      <c r="HC32">
        <v>0</v>
      </c>
      <c r="HD32">
        <v>0</v>
      </c>
      <c r="HE32">
        <v>0</v>
      </c>
      <c r="HF32">
        <v>0</v>
      </c>
      <c r="HG32">
        <v>0</v>
      </c>
      <c r="HH32">
        <v>0</v>
      </c>
      <c r="HI32">
        <v>0</v>
      </c>
      <c r="HJ32">
        <v>0</v>
      </c>
      <c r="HK32">
        <v>0</v>
      </c>
      <c r="HL32">
        <v>0</v>
      </c>
      <c r="HM32">
        <v>0</v>
      </c>
      <c r="HN32">
        <v>0</v>
      </c>
      <c r="HO32">
        <v>0</v>
      </c>
      <c r="HP32">
        <v>0</v>
      </c>
      <c r="HQ32">
        <v>0</v>
      </c>
      <c r="HR32">
        <v>0</v>
      </c>
      <c r="HS32">
        <v>0</v>
      </c>
      <c r="HT32">
        <v>0</v>
      </c>
      <c r="HU32">
        <v>0</v>
      </c>
      <c r="HV32">
        <v>0</v>
      </c>
      <c r="HW32">
        <v>0</v>
      </c>
      <c r="HX32">
        <v>0</v>
      </c>
      <c r="HY32">
        <v>0</v>
      </c>
      <c r="HZ32">
        <v>0</v>
      </c>
      <c r="IA32">
        <v>0</v>
      </c>
      <c r="IB32">
        <v>0</v>
      </c>
      <c r="IC32">
        <v>0</v>
      </c>
      <c r="ID32">
        <v>0</v>
      </c>
      <c r="IE32">
        <v>0</v>
      </c>
      <c r="IF32">
        <v>0</v>
      </c>
      <c r="IG32">
        <v>0</v>
      </c>
      <c r="IH32">
        <v>0</v>
      </c>
      <c r="II32">
        <v>0</v>
      </c>
      <c r="IJ32">
        <v>0</v>
      </c>
      <c r="IK32">
        <v>0</v>
      </c>
      <c r="IL32">
        <v>0</v>
      </c>
      <c r="IM32">
        <v>0</v>
      </c>
      <c r="IN32" s="26">
        <v>0</v>
      </c>
    </row>
    <row r="33" spans="1:248" x14ac:dyDescent="0.35">
      <c r="A33" s="44" t="s">
        <v>129</v>
      </c>
      <c r="B33" s="45"/>
      <c r="C33" s="45"/>
      <c r="EC33" s="23"/>
      <c r="IN33" s="26"/>
    </row>
    <row r="34" spans="1:248" x14ac:dyDescent="0.35">
      <c r="A34" s="27">
        <v>20</v>
      </c>
      <c r="B34" t="s">
        <v>130</v>
      </c>
      <c r="C34" t="s">
        <v>131</v>
      </c>
      <c r="D34">
        <v>1</v>
      </c>
      <c r="E34">
        <v>1</v>
      </c>
      <c r="F34">
        <v>1</v>
      </c>
      <c r="G34">
        <v>1</v>
      </c>
      <c r="H34">
        <v>1</v>
      </c>
      <c r="I34">
        <v>1</v>
      </c>
      <c r="J34">
        <v>1</v>
      </c>
      <c r="K34">
        <v>1</v>
      </c>
      <c r="L34">
        <v>1</v>
      </c>
      <c r="M34">
        <v>1</v>
      </c>
      <c r="N34">
        <v>0</v>
      </c>
      <c r="O34">
        <v>0</v>
      </c>
      <c r="P34">
        <v>1</v>
      </c>
      <c r="Q34">
        <v>1</v>
      </c>
      <c r="R34">
        <v>1</v>
      </c>
      <c r="S34">
        <v>1</v>
      </c>
      <c r="T34">
        <v>1</v>
      </c>
      <c r="U34">
        <v>1</v>
      </c>
      <c r="V34">
        <v>1</v>
      </c>
      <c r="W34">
        <v>1</v>
      </c>
      <c r="X34">
        <v>0</v>
      </c>
      <c r="Y34">
        <v>0</v>
      </c>
      <c r="Z34">
        <v>0</v>
      </c>
      <c r="AA34">
        <v>1</v>
      </c>
      <c r="AB34">
        <v>1</v>
      </c>
      <c r="AC34">
        <v>1</v>
      </c>
      <c r="AD34">
        <v>1</v>
      </c>
      <c r="AE34">
        <v>1</v>
      </c>
      <c r="AF34">
        <v>1</v>
      </c>
      <c r="AG34">
        <v>1</v>
      </c>
      <c r="AH34">
        <v>0</v>
      </c>
      <c r="AI34">
        <v>1</v>
      </c>
      <c r="AJ34">
        <v>1</v>
      </c>
      <c r="AK34">
        <v>1</v>
      </c>
      <c r="AL34">
        <v>0</v>
      </c>
      <c r="AM34">
        <v>1</v>
      </c>
      <c r="AN34">
        <v>1</v>
      </c>
      <c r="AO34">
        <v>1</v>
      </c>
      <c r="AP34">
        <v>1</v>
      </c>
      <c r="AQ34">
        <v>1</v>
      </c>
      <c r="AR34">
        <v>1</v>
      </c>
      <c r="AS34">
        <v>1</v>
      </c>
      <c r="AT34">
        <v>1</v>
      </c>
      <c r="AU34">
        <v>1</v>
      </c>
      <c r="AV34">
        <v>1</v>
      </c>
      <c r="AW34">
        <v>0</v>
      </c>
      <c r="AX34">
        <v>0</v>
      </c>
      <c r="AY34">
        <v>0</v>
      </c>
      <c r="AZ34">
        <v>0</v>
      </c>
      <c r="BA34">
        <v>0</v>
      </c>
      <c r="BB34">
        <v>0</v>
      </c>
      <c r="BC34">
        <v>0</v>
      </c>
      <c r="BD34">
        <v>0</v>
      </c>
      <c r="BE34">
        <v>0</v>
      </c>
      <c r="BF34">
        <v>0</v>
      </c>
      <c r="BG34">
        <v>1</v>
      </c>
      <c r="BH34">
        <v>1</v>
      </c>
      <c r="BI34">
        <v>1</v>
      </c>
      <c r="BJ34">
        <v>1</v>
      </c>
      <c r="BK34">
        <v>1</v>
      </c>
      <c r="BL34">
        <v>0</v>
      </c>
      <c r="BM34">
        <v>0</v>
      </c>
      <c r="BN34">
        <v>0</v>
      </c>
      <c r="BO34">
        <v>1</v>
      </c>
      <c r="BP34">
        <v>1</v>
      </c>
      <c r="BQ34">
        <v>0</v>
      </c>
      <c r="BR34">
        <v>0</v>
      </c>
      <c r="BS34">
        <v>1</v>
      </c>
      <c r="BT34">
        <v>1</v>
      </c>
      <c r="BU34">
        <v>1</v>
      </c>
      <c r="BV34">
        <v>0</v>
      </c>
      <c r="BW34">
        <v>0</v>
      </c>
      <c r="BX34">
        <v>0</v>
      </c>
      <c r="BY34">
        <v>0</v>
      </c>
      <c r="BZ34">
        <v>0</v>
      </c>
      <c r="CA34">
        <v>0</v>
      </c>
      <c r="CB34">
        <v>0</v>
      </c>
      <c r="CC34">
        <v>0</v>
      </c>
      <c r="CD34">
        <v>1</v>
      </c>
      <c r="CE34">
        <v>0</v>
      </c>
      <c r="CF34">
        <v>0</v>
      </c>
      <c r="CG34">
        <v>0</v>
      </c>
      <c r="CH34">
        <v>0</v>
      </c>
      <c r="CI34">
        <v>0</v>
      </c>
      <c r="CJ34">
        <v>0</v>
      </c>
      <c r="CK34">
        <v>1</v>
      </c>
      <c r="CL34">
        <v>1</v>
      </c>
      <c r="CM34">
        <v>1</v>
      </c>
      <c r="CN34">
        <v>1</v>
      </c>
      <c r="CO34">
        <v>1</v>
      </c>
      <c r="CP34">
        <v>0</v>
      </c>
      <c r="CQ34">
        <v>0</v>
      </c>
      <c r="CR34">
        <v>1</v>
      </c>
      <c r="CS34">
        <v>1</v>
      </c>
      <c r="CT34">
        <v>1</v>
      </c>
      <c r="CU34">
        <v>0</v>
      </c>
      <c r="CV34">
        <v>0</v>
      </c>
      <c r="CW34">
        <v>1</v>
      </c>
      <c r="CX34">
        <v>1</v>
      </c>
      <c r="CY34">
        <v>1</v>
      </c>
      <c r="CZ34">
        <v>0</v>
      </c>
      <c r="DA34">
        <v>0</v>
      </c>
      <c r="DB34">
        <v>1</v>
      </c>
      <c r="DC34">
        <v>1</v>
      </c>
      <c r="DD34">
        <v>1</v>
      </c>
      <c r="DE34">
        <v>0</v>
      </c>
      <c r="DF34">
        <v>0</v>
      </c>
      <c r="DG34">
        <v>0</v>
      </c>
      <c r="DH34">
        <v>0</v>
      </c>
      <c r="DI34">
        <v>1</v>
      </c>
      <c r="DJ34">
        <v>0</v>
      </c>
      <c r="DK34">
        <v>0</v>
      </c>
      <c r="DL34">
        <v>0</v>
      </c>
      <c r="DM34">
        <v>1</v>
      </c>
      <c r="DN34">
        <v>1</v>
      </c>
      <c r="DO34">
        <v>0</v>
      </c>
      <c r="DP34">
        <v>0</v>
      </c>
      <c r="DQ34">
        <v>1</v>
      </c>
      <c r="DR34">
        <v>1</v>
      </c>
      <c r="DS34">
        <v>1</v>
      </c>
      <c r="DT34">
        <v>0</v>
      </c>
      <c r="DU34">
        <v>1</v>
      </c>
      <c r="DV34">
        <v>1</v>
      </c>
      <c r="DW34">
        <v>1</v>
      </c>
      <c r="DX34">
        <v>1</v>
      </c>
      <c r="DY34">
        <v>0</v>
      </c>
      <c r="DZ34">
        <v>0</v>
      </c>
      <c r="EA34">
        <v>0</v>
      </c>
      <c r="EB34">
        <v>0</v>
      </c>
      <c r="EC34" s="23"/>
      <c r="ED34">
        <v>0</v>
      </c>
      <c r="EE34">
        <v>0</v>
      </c>
      <c r="EF34">
        <v>0</v>
      </c>
      <c r="EG34">
        <v>0</v>
      </c>
      <c r="EH34">
        <v>0</v>
      </c>
      <c r="EI34">
        <v>0</v>
      </c>
      <c r="EJ34">
        <v>0</v>
      </c>
      <c r="EK34">
        <v>0</v>
      </c>
      <c r="EL34">
        <v>0</v>
      </c>
      <c r="EM34">
        <v>0</v>
      </c>
      <c r="EN34">
        <v>0</v>
      </c>
      <c r="EO34">
        <v>0</v>
      </c>
      <c r="EP34">
        <v>0</v>
      </c>
      <c r="EQ34">
        <v>0</v>
      </c>
      <c r="ER34">
        <v>0</v>
      </c>
      <c r="ES34">
        <v>0</v>
      </c>
      <c r="ET34">
        <v>0</v>
      </c>
      <c r="EU34">
        <v>0</v>
      </c>
      <c r="EV34">
        <v>0</v>
      </c>
      <c r="EW34">
        <v>0</v>
      </c>
      <c r="EX34">
        <v>0</v>
      </c>
      <c r="EY34">
        <v>0</v>
      </c>
      <c r="EZ34">
        <v>0</v>
      </c>
      <c r="FA34">
        <v>0</v>
      </c>
      <c r="FB34">
        <v>0</v>
      </c>
      <c r="FC34">
        <v>0</v>
      </c>
      <c r="FD34">
        <v>0</v>
      </c>
      <c r="FE34">
        <v>0</v>
      </c>
      <c r="FF34">
        <v>0</v>
      </c>
      <c r="FG34">
        <v>0</v>
      </c>
      <c r="FH34">
        <v>0</v>
      </c>
      <c r="FI34">
        <v>0</v>
      </c>
      <c r="FJ34">
        <v>0</v>
      </c>
      <c r="FK34">
        <v>0</v>
      </c>
      <c r="FL34">
        <v>0</v>
      </c>
      <c r="FM34">
        <v>0</v>
      </c>
      <c r="FN34">
        <v>0</v>
      </c>
      <c r="FO34">
        <v>0</v>
      </c>
      <c r="FP34">
        <v>0</v>
      </c>
      <c r="FQ34">
        <v>0</v>
      </c>
      <c r="FR34">
        <v>0</v>
      </c>
      <c r="FS34">
        <v>0</v>
      </c>
      <c r="FT34">
        <v>0</v>
      </c>
      <c r="FU34">
        <v>0</v>
      </c>
      <c r="FV34">
        <v>0</v>
      </c>
      <c r="FW34">
        <v>0</v>
      </c>
      <c r="FX34">
        <v>0</v>
      </c>
      <c r="FY34">
        <v>0</v>
      </c>
      <c r="FZ34">
        <v>0</v>
      </c>
      <c r="GA34">
        <v>0</v>
      </c>
      <c r="GB34">
        <v>0</v>
      </c>
      <c r="GC34">
        <v>0</v>
      </c>
      <c r="GD34">
        <v>0</v>
      </c>
      <c r="GE34">
        <v>0</v>
      </c>
      <c r="GF34">
        <v>0</v>
      </c>
      <c r="GG34" s="60">
        <v>0</v>
      </c>
      <c r="GH34" s="60">
        <v>0</v>
      </c>
      <c r="GI34" s="60">
        <v>0</v>
      </c>
      <c r="GJ34" s="60">
        <v>0</v>
      </c>
      <c r="GK34" s="60">
        <v>1</v>
      </c>
      <c r="GL34">
        <v>0</v>
      </c>
      <c r="GM34">
        <v>0</v>
      </c>
      <c r="GN34">
        <v>0</v>
      </c>
      <c r="GO34">
        <v>0</v>
      </c>
      <c r="GP34">
        <v>0</v>
      </c>
      <c r="GQ34">
        <v>0</v>
      </c>
      <c r="GR34">
        <v>0</v>
      </c>
      <c r="GS34">
        <v>0</v>
      </c>
      <c r="GT34">
        <v>0</v>
      </c>
      <c r="GU34">
        <v>0</v>
      </c>
      <c r="GV34">
        <v>0</v>
      </c>
      <c r="GW34">
        <v>0</v>
      </c>
      <c r="GX34">
        <v>0</v>
      </c>
      <c r="GY34">
        <v>0</v>
      </c>
      <c r="GZ34">
        <v>0</v>
      </c>
      <c r="HA34">
        <v>0</v>
      </c>
      <c r="HB34">
        <v>0</v>
      </c>
      <c r="HC34">
        <v>0</v>
      </c>
      <c r="HD34">
        <v>0</v>
      </c>
      <c r="HE34">
        <v>0</v>
      </c>
      <c r="HF34">
        <v>0</v>
      </c>
      <c r="HG34">
        <v>0</v>
      </c>
      <c r="HH34">
        <v>0</v>
      </c>
      <c r="HI34">
        <v>0</v>
      </c>
      <c r="HJ34">
        <v>0</v>
      </c>
      <c r="HK34">
        <v>0</v>
      </c>
      <c r="HL34">
        <v>0</v>
      </c>
      <c r="HM34">
        <v>0</v>
      </c>
      <c r="HN34">
        <v>0</v>
      </c>
      <c r="HO34">
        <v>0</v>
      </c>
      <c r="HP34">
        <v>0</v>
      </c>
      <c r="HQ34">
        <v>0</v>
      </c>
      <c r="HR34">
        <v>0</v>
      </c>
      <c r="HS34">
        <v>0</v>
      </c>
      <c r="HT34">
        <v>0</v>
      </c>
      <c r="HU34">
        <v>0</v>
      </c>
      <c r="HV34">
        <v>0</v>
      </c>
      <c r="HW34">
        <v>1</v>
      </c>
      <c r="HX34">
        <v>1</v>
      </c>
      <c r="HY34">
        <v>1</v>
      </c>
      <c r="HZ34">
        <v>0</v>
      </c>
      <c r="IA34">
        <v>0</v>
      </c>
      <c r="IB34">
        <v>1</v>
      </c>
      <c r="IC34">
        <v>1</v>
      </c>
      <c r="ID34">
        <v>1</v>
      </c>
      <c r="IE34">
        <v>0</v>
      </c>
      <c r="IF34">
        <v>0</v>
      </c>
      <c r="IG34">
        <v>0</v>
      </c>
      <c r="IH34">
        <v>0</v>
      </c>
      <c r="II34">
        <v>0</v>
      </c>
      <c r="IJ34">
        <v>0</v>
      </c>
      <c r="IK34">
        <v>0</v>
      </c>
      <c r="IL34">
        <v>0</v>
      </c>
      <c r="IM34">
        <v>0</v>
      </c>
      <c r="IN34" s="26">
        <v>0</v>
      </c>
    </row>
    <row r="35" spans="1:248" x14ac:dyDescent="0.35">
      <c r="A35" s="27">
        <v>21</v>
      </c>
      <c r="B35" t="s">
        <v>132</v>
      </c>
      <c r="C35" t="s">
        <v>133</v>
      </c>
      <c r="D35">
        <v>1</v>
      </c>
      <c r="E35">
        <v>1</v>
      </c>
      <c r="F35">
        <v>1</v>
      </c>
      <c r="G35">
        <v>1</v>
      </c>
      <c r="H35">
        <v>1</v>
      </c>
      <c r="I35">
        <v>1</v>
      </c>
      <c r="J35">
        <v>1</v>
      </c>
      <c r="K35">
        <v>1</v>
      </c>
      <c r="L35">
        <v>1</v>
      </c>
      <c r="M35">
        <v>1</v>
      </c>
      <c r="N35">
        <v>0</v>
      </c>
      <c r="O35">
        <v>0</v>
      </c>
      <c r="P35">
        <v>1</v>
      </c>
      <c r="Q35">
        <v>0</v>
      </c>
      <c r="R35">
        <v>0</v>
      </c>
      <c r="S35">
        <v>0</v>
      </c>
      <c r="T35">
        <v>0</v>
      </c>
      <c r="U35">
        <v>0</v>
      </c>
      <c r="V35">
        <v>1</v>
      </c>
      <c r="W35">
        <v>1</v>
      </c>
      <c r="X35">
        <v>0</v>
      </c>
      <c r="Y35">
        <v>0</v>
      </c>
      <c r="Z35">
        <v>0</v>
      </c>
      <c r="AA35">
        <v>1</v>
      </c>
      <c r="AB35">
        <v>1</v>
      </c>
      <c r="AC35">
        <v>1</v>
      </c>
      <c r="AD35">
        <v>1</v>
      </c>
      <c r="AE35">
        <v>1</v>
      </c>
      <c r="AF35">
        <v>1</v>
      </c>
      <c r="AG35">
        <v>1</v>
      </c>
      <c r="AH35">
        <v>0</v>
      </c>
      <c r="AI35">
        <v>1</v>
      </c>
      <c r="AJ35">
        <v>1</v>
      </c>
      <c r="AK35">
        <v>1</v>
      </c>
      <c r="AL35">
        <v>0</v>
      </c>
      <c r="AM35">
        <v>0</v>
      </c>
      <c r="AN35">
        <v>0</v>
      </c>
      <c r="AO35">
        <v>1</v>
      </c>
      <c r="AP35">
        <v>1</v>
      </c>
      <c r="AQ35">
        <v>1</v>
      </c>
      <c r="AR35">
        <v>0</v>
      </c>
      <c r="AS35">
        <v>0</v>
      </c>
      <c r="AT35">
        <v>1</v>
      </c>
      <c r="AU35">
        <v>1</v>
      </c>
      <c r="AV35">
        <v>1</v>
      </c>
      <c r="AW35">
        <v>0</v>
      </c>
      <c r="AX35">
        <v>0</v>
      </c>
      <c r="AY35">
        <v>0</v>
      </c>
      <c r="AZ35">
        <v>0</v>
      </c>
      <c r="BA35">
        <v>0</v>
      </c>
      <c r="BB35">
        <v>0</v>
      </c>
      <c r="BC35">
        <v>0</v>
      </c>
      <c r="BD35">
        <v>0</v>
      </c>
      <c r="BE35">
        <v>0</v>
      </c>
      <c r="BF35">
        <v>0</v>
      </c>
      <c r="BG35">
        <v>1</v>
      </c>
      <c r="BH35">
        <v>1</v>
      </c>
      <c r="BI35">
        <v>1</v>
      </c>
      <c r="BJ35">
        <v>1</v>
      </c>
      <c r="BK35">
        <v>1</v>
      </c>
      <c r="BL35">
        <v>0</v>
      </c>
      <c r="BM35">
        <v>0</v>
      </c>
      <c r="BN35">
        <v>0</v>
      </c>
      <c r="BO35">
        <v>0</v>
      </c>
      <c r="BP35">
        <v>1</v>
      </c>
      <c r="BQ35">
        <v>1</v>
      </c>
      <c r="BR35">
        <v>0</v>
      </c>
      <c r="BS35">
        <v>0</v>
      </c>
      <c r="BT35">
        <v>1</v>
      </c>
      <c r="BU35">
        <v>1</v>
      </c>
      <c r="BV35">
        <v>1</v>
      </c>
      <c r="BW35">
        <v>1</v>
      </c>
      <c r="BX35">
        <v>1</v>
      </c>
      <c r="BY35">
        <v>1</v>
      </c>
      <c r="BZ35">
        <v>1</v>
      </c>
      <c r="CA35">
        <v>1</v>
      </c>
      <c r="CB35">
        <v>1</v>
      </c>
      <c r="CC35">
        <v>1</v>
      </c>
      <c r="CD35">
        <v>1</v>
      </c>
      <c r="CE35">
        <v>0</v>
      </c>
      <c r="CF35">
        <v>0</v>
      </c>
      <c r="CG35">
        <v>0</v>
      </c>
      <c r="CH35">
        <v>0</v>
      </c>
      <c r="CI35">
        <v>0</v>
      </c>
      <c r="CJ35">
        <v>0</v>
      </c>
      <c r="CK35">
        <v>0</v>
      </c>
      <c r="CL35">
        <v>0</v>
      </c>
      <c r="CM35">
        <v>0</v>
      </c>
      <c r="CN35">
        <v>0</v>
      </c>
      <c r="CO35">
        <v>0</v>
      </c>
      <c r="CP35">
        <v>0</v>
      </c>
      <c r="CQ35">
        <v>0</v>
      </c>
      <c r="CR35">
        <v>1</v>
      </c>
      <c r="CS35">
        <v>1</v>
      </c>
      <c r="CT35">
        <v>1</v>
      </c>
      <c r="CU35">
        <v>0</v>
      </c>
      <c r="CV35">
        <v>0</v>
      </c>
      <c r="CW35">
        <v>1</v>
      </c>
      <c r="CX35">
        <v>1</v>
      </c>
      <c r="CY35">
        <v>1</v>
      </c>
      <c r="CZ35">
        <v>0</v>
      </c>
      <c r="DA35">
        <v>0</v>
      </c>
      <c r="DB35">
        <v>1</v>
      </c>
      <c r="DC35">
        <v>1</v>
      </c>
      <c r="DD35">
        <v>1</v>
      </c>
      <c r="DE35">
        <v>0</v>
      </c>
      <c r="DF35">
        <v>0</v>
      </c>
      <c r="DG35">
        <v>0</v>
      </c>
      <c r="DH35">
        <v>0</v>
      </c>
      <c r="DI35">
        <v>1</v>
      </c>
      <c r="DJ35">
        <v>0</v>
      </c>
      <c r="DK35">
        <v>0</v>
      </c>
      <c r="DL35">
        <v>0</v>
      </c>
      <c r="DM35">
        <v>0</v>
      </c>
      <c r="DN35">
        <v>1</v>
      </c>
      <c r="DO35">
        <v>0</v>
      </c>
      <c r="DP35">
        <v>0</v>
      </c>
      <c r="DQ35">
        <v>1</v>
      </c>
      <c r="DR35">
        <v>1</v>
      </c>
      <c r="DS35">
        <v>1</v>
      </c>
      <c r="DT35">
        <v>0</v>
      </c>
      <c r="DU35">
        <v>0</v>
      </c>
      <c r="DV35">
        <v>0</v>
      </c>
      <c r="DW35">
        <v>0</v>
      </c>
      <c r="DX35">
        <v>1</v>
      </c>
      <c r="DY35">
        <v>0</v>
      </c>
      <c r="DZ35">
        <v>0</v>
      </c>
      <c r="EA35">
        <v>1</v>
      </c>
      <c r="EB35">
        <v>1</v>
      </c>
      <c r="EC35" s="23"/>
      <c r="ED35">
        <v>0</v>
      </c>
      <c r="EE35">
        <v>0</v>
      </c>
      <c r="EF35">
        <v>1</v>
      </c>
      <c r="EG35">
        <v>1</v>
      </c>
      <c r="EH35">
        <v>1</v>
      </c>
      <c r="EI35">
        <v>0</v>
      </c>
      <c r="EJ35">
        <v>0</v>
      </c>
      <c r="EK35">
        <v>0</v>
      </c>
      <c r="EL35">
        <v>1</v>
      </c>
      <c r="EM35">
        <v>1</v>
      </c>
      <c r="EN35">
        <v>0</v>
      </c>
      <c r="EO35">
        <v>0</v>
      </c>
      <c r="EP35">
        <v>0</v>
      </c>
      <c r="EQ35">
        <v>0</v>
      </c>
      <c r="ER35">
        <v>0</v>
      </c>
      <c r="ES35">
        <v>0</v>
      </c>
      <c r="ET35">
        <v>0</v>
      </c>
      <c r="EU35">
        <v>0</v>
      </c>
      <c r="EV35">
        <v>0</v>
      </c>
      <c r="EW35">
        <v>0</v>
      </c>
      <c r="EX35">
        <v>0</v>
      </c>
      <c r="EY35">
        <v>0</v>
      </c>
      <c r="EZ35">
        <v>1</v>
      </c>
      <c r="FA35">
        <v>1</v>
      </c>
      <c r="FB35">
        <v>1</v>
      </c>
      <c r="FC35">
        <v>0</v>
      </c>
      <c r="FD35">
        <v>0</v>
      </c>
      <c r="FE35">
        <v>1</v>
      </c>
      <c r="FF35">
        <v>1</v>
      </c>
      <c r="FG35">
        <v>1</v>
      </c>
      <c r="FH35">
        <v>0</v>
      </c>
      <c r="FI35">
        <v>0</v>
      </c>
      <c r="FJ35">
        <v>1</v>
      </c>
      <c r="FK35">
        <v>1</v>
      </c>
      <c r="FL35">
        <v>1</v>
      </c>
      <c r="FM35">
        <v>0</v>
      </c>
      <c r="FN35">
        <v>0</v>
      </c>
      <c r="FO35">
        <v>1</v>
      </c>
      <c r="FP35">
        <v>1</v>
      </c>
      <c r="FQ35">
        <v>1</v>
      </c>
      <c r="FR35">
        <v>0</v>
      </c>
      <c r="FS35">
        <v>0</v>
      </c>
      <c r="FT35">
        <v>1</v>
      </c>
      <c r="FU35">
        <v>1</v>
      </c>
      <c r="FV35">
        <v>1</v>
      </c>
      <c r="FW35">
        <v>0</v>
      </c>
      <c r="FX35">
        <v>0</v>
      </c>
      <c r="FY35">
        <v>1</v>
      </c>
      <c r="FZ35">
        <v>1</v>
      </c>
      <c r="GA35">
        <v>1</v>
      </c>
      <c r="GB35">
        <v>0</v>
      </c>
      <c r="GC35">
        <v>0</v>
      </c>
      <c r="GD35">
        <v>0</v>
      </c>
      <c r="GE35">
        <v>0</v>
      </c>
      <c r="GF35">
        <v>0</v>
      </c>
      <c r="GG35" s="60">
        <v>0</v>
      </c>
      <c r="GH35" s="60">
        <v>0</v>
      </c>
      <c r="GI35" s="60">
        <v>0</v>
      </c>
      <c r="GJ35" s="60">
        <v>0</v>
      </c>
      <c r="GK35" s="60">
        <v>1</v>
      </c>
      <c r="GL35">
        <v>0</v>
      </c>
      <c r="GM35">
        <v>0</v>
      </c>
      <c r="GN35">
        <v>1</v>
      </c>
      <c r="GO35">
        <v>1</v>
      </c>
      <c r="GP35">
        <v>1</v>
      </c>
      <c r="GQ35">
        <v>0</v>
      </c>
      <c r="GR35">
        <v>0</v>
      </c>
      <c r="GS35">
        <v>1</v>
      </c>
      <c r="GT35">
        <v>1</v>
      </c>
      <c r="GU35">
        <v>1</v>
      </c>
      <c r="GV35">
        <v>0</v>
      </c>
      <c r="GW35">
        <v>0</v>
      </c>
      <c r="GX35">
        <v>0</v>
      </c>
      <c r="GY35">
        <v>0</v>
      </c>
      <c r="GZ35">
        <v>1</v>
      </c>
      <c r="HA35">
        <v>0</v>
      </c>
      <c r="HB35">
        <v>0</v>
      </c>
      <c r="HC35">
        <v>1</v>
      </c>
      <c r="HD35">
        <v>1</v>
      </c>
      <c r="HE35">
        <v>1</v>
      </c>
      <c r="HF35">
        <v>0</v>
      </c>
      <c r="HG35">
        <v>0</v>
      </c>
      <c r="HH35">
        <v>1</v>
      </c>
      <c r="HI35">
        <v>1</v>
      </c>
      <c r="HJ35">
        <v>1</v>
      </c>
      <c r="HK35">
        <v>0</v>
      </c>
      <c r="HL35">
        <v>0</v>
      </c>
      <c r="HM35">
        <v>0</v>
      </c>
      <c r="HN35">
        <v>0</v>
      </c>
      <c r="HO35">
        <v>0</v>
      </c>
      <c r="HP35">
        <v>0</v>
      </c>
      <c r="HQ35">
        <v>0</v>
      </c>
      <c r="HR35">
        <v>0</v>
      </c>
      <c r="HS35">
        <v>0</v>
      </c>
      <c r="HT35">
        <v>0</v>
      </c>
      <c r="HU35">
        <v>0</v>
      </c>
      <c r="HV35">
        <v>0</v>
      </c>
      <c r="HW35">
        <v>1</v>
      </c>
      <c r="HX35">
        <v>1</v>
      </c>
      <c r="HY35">
        <v>1</v>
      </c>
      <c r="HZ35">
        <v>0</v>
      </c>
      <c r="IA35">
        <v>0</v>
      </c>
      <c r="IB35">
        <v>1</v>
      </c>
      <c r="IC35">
        <v>1</v>
      </c>
      <c r="ID35">
        <v>1</v>
      </c>
      <c r="IE35">
        <v>0</v>
      </c>
      <c r="IF35">
        <v>0</v>
      </c>
      <c r="IG35">
        <v>0</v>
      </c>
      <c r="IH35">
        <v>1</v>
      </c>
      <c r="II35">
        <v>1</v>
      </c>
      <c r="IJ35">
        <v>0</v>
      </c>
      <c r="IK35">
        <v>0</v>
      </c>
      <c r="IL35">
        <v>1</v>
      </c>
      <c r="IM35">
        <v>1</v>
      </c>
      <c r="IN35" s="26">
        <v>1</v>
      </c>
    </row>
    <row r="36" spans="1:248" x14ac:dyDescent="0.35">
      <c r="A36" s="27">
        <v>22</v>
      </c>
      <c r="B36" t="s">
        <v>134</v>
      </c>
      <c r="C36" t="s">
        <v>135</v>
      </c>
      <c r="D36">
        <v>1</v>
      </c>
      <c r="E36">
        <v>1</v>
      </c>
      <c r="F36">
        <v>1</v>
      </c>
      <c r="G36">
        <v>1</v>
      </c>
      <c r="H36">
        <v>1</v>
      </c>
      <c r="I36">
        <v>1</v>
      </c>
      <c r="J36">
        <v>1</v>
      </c>
      <c r="K36">
        <v>1</v>
      </c>
      <c r="L36">
        <v>1</v>
      </c>
      <c r="M36">
        <v>1</v>
      </c>
      <c r="N36">
        <v>0</v>
      </c>
      <c r="O36">
        <v>0</v>
      </c>
      <c r="P36">
        <v>1</v>
      </c>
      <c r="Q36">
        <v>0</v>
      </c>
      <c r="R36">
        <v>0</v>
      </c>
      <c r="S36">
        <v>1</v>
      </c>
      <c r="T36">
        <v>1</v>
      </c>
      <c r="U36">
        <v>1</v>
      </c>
      <c r="V36">
        <v>1</v>
      </c>
      <c r="W36">
        <v>1</v>
      </c>
      <c r="X36">
        <v>1</v>
      </c>
      <c r="Y36">
        <v>1</v>
      </c>
      <c r="Z36">
        <v>1</v>
      </c>
      <c r="AA36">
        <v>1</v>
      </c>
      <c r="AB36">
        <v>1</v>
      </c>
      <c r="AC36">
        <v>1</v>
      </c>
      <c r="AD36">
        <v>1</v>
      </c>
      <c r="AE36">
        <v>1</v>
      </c>
      <c r="AF36">
        <v>1</v>
      </c>
      <c r="AG36">
        <v>1</v>
      </c>
      <c r="AH36">
        <v>0</v>
      </c>
      <c r="AI36">
        <v>1</v>
      </c>
      <c r="AJ36">
        <v>0</v>
      </c>
      <c r="AK36">
        <v>0</v>
      </c>
      <c r="AL36">
        <v>0</v>
      </c>
      <c r="AM36">
        <v>1</v>
      </c>
      <c r="AN36">
        <v>1</v>
      </c>
      <c r="AO36">
        <v>1</v>
      </c>
      <c r="AP36">
        <v>1</v>
      </c>
      <c r="AQ36">
        <v>1</v>
      </c>
      <c r="AR36">
        <v>0</v>
      </c>
      <c r="AS36">
        <v>0</v>
      </c>
      <c r="AT36">
        <v>1</v>
      </c>
      <c r="AU36">
        <v>1</v>
      </c>
      <c r="AV36">
        <v>1</v>
      </c>
      <c r="AW36">
        <v>0</v>
      </c>
      <c r="AX36">
        <v>0</v>
      </c>
      <c r="AZ36">
        <v>0</v>
      </c>
      <c r="BA36">
        <v>0</v>
      </c>
      <c r="BB36">
        <v>0</v>
      </c>
      <c r="BC36">
        <v>0</v>
      </c>
      <c r="BD36">
        <v>0</v>
      </c>
      <c r="BE36">
        <v>0</v>
      </c>
      <c r="BF36">
        <v>0</v>
      </c>
      <c r="BG36">
        <v>0</v>
      </c>
      <c r="BH36">
        <v>0</v>
      </c>
      <c r="BI36">
        <v>0</v>
      </c>
      <c r="BJ36">
        <v>0</v>
      </c>
      <c r="BK36">
        <v>0</v>
      </c>
      <c r="BL36">
        <v>0</v>
      </c>
      <c r="BM36">
        <v>0</v>
      </c>
      <c r="BN36">
        <v>0</v>
      </c>
      <c r="BO36">
        <v>0</v>
      </c>
      <c r="BP36">
        <v>1</v>
      </c>
      <c r="BQ36">
        <v>0</v>
      </c>
      <c r="BR36">
        <v>0</v>
      </c>
      <c r="BS36">
        <v>1</v>
      </c>
      <c r="BT36">
        <v>1</v>
      </c>
      <c r="BU36">
        <v>1</v>
      </c>
      <c r="BV36">
        <v>0</v>
      </c>
      <c r="BW36">
        <v>0</v>
      </c>
      <c r="BX36">
        <v>0</v>
      </c>
      <c r="BY36">
        <v>0</v>
      </c>
      <c r="BZ36">
        <v>0</v>
      </c>
      <c r="CA36">
        <v>0</v>
      </c>
      <c r="CB36">
        <v>0</v>
      </c>
      <c r="CC36">
        <v>0</v>
      </c>
      <c r="CD36">
        <v>1</v>
      </c>
      <c r="CE36">
        <v>0</v>
      </c>
      <c r="CF36">
        <v>0</v>
      </c>
      <c r="CG36">
        <v>0</v>
      </c>
      <c r="CH36">
        <v>0</v>
      </c>
      <c r="CI36">
        <v>0</v>
      </c>
      <c r="CJ36">
        <v>0</v>
      </c>
      <c r="CK36">
        <v>0</v>
      </c>
      <c r="CL36">
        <v>0</v>
      </c>
      <c r="CM36">
        <v>0</v>
      </c>
      <c r="CN36">
        <v>0</v>
      </c>
      <c r="CO36">
        <v>0</v>
      </c>
      <c r="CP36">
        <v>0</v>
      </c>
      <c r="CQ36">
        <v>0</v>
      </c>
      <c r="CR36">
        <v>1</v>
      </c>
      <c r="CS36">
        <v>1</v>
      </c>
      <c r="CT36">
        <v>1</v>
      </c>
      <c r="CU36">
        <v>0</v>
      </c>
      <c r="CV36">
        <v>0</v>
      </c>
      <c r="CW36">
        <v>1</v>
      </c>
      <c r="CX36">
        <v>1</v>
      </c>
      <c r="CY36">
        <v>1</v>
      </c>
      <c r="CZ36">
        <v>0</v>
      </c>
      <c r="DA36">
        <v>0</v>
      </c>
      <c r="DB36">
        <v>1</v>
      </c>
      <c r="DC36">
        <v>1</v>
      </c>
      <c r="DD36">
        <v>1</v>
      </c>
      <c r="DE36">
        <v>0</v>
      </c>
      <c r="DF36">
        <v>0</v>
      </c>
      <c r="DG36">
        <v>0</v>
      </c>
      <c r="DH36">
        <v>0</v>
      </c>
      <c r="DI36">
        <v>1</v>
      </c>
      <c r="DJ36">
        <v>0</v>
      </c>
      <c r="DK36">
        <v>0</v>
      </c>
      <c r="DL36">
        <v>0</v>
      </c>
      <c r="DM36">
        <v>1</v>
      </c>
      <c r="DN36">
        <v>1</v>
      </c>
      <c r="DO36">
        <v>0</v>
      </c>
      <c r="DP36">
        <v>0</v>
      </c>
      <c r="DQ36">
        <v>1</v>
      </c>
      <c r="DR36">
        <v>1</v>
      </c>
      <c r="DS36">
        <v>1</v>
      </c>
      <c r="DT36">
        <v>0</v>
      </c>
      <c r="DU36">
        <v>1</v>
      </c>
      <c r="DV36">
        <v>1</v>
      </c>
      <c r="DW36">
        <v>1</v>
      </c>
      <c r="DX36">
        <v>1</v>
      </c>
      <c r="DY36">
        <v>0</v>
      </c>
      <c r="DZ36">
        <v>0</v>
      </c>
      <c r="EA36">
        <v>0</v>
      </c>
      <c r="EB36">
        <v>0</v>
      </c>
      <c r="EC36" s="23"/>
      <c r="ED36">
        <v>0</v>
      </c>
      <c r="EE36">
        <v>0</v>
      </c>
      <c r="EF36">
        <v>0</v>
      </c>
      <c r="EG36">
        <v>0</v>
      </c>
      <c r="EH36">
        <v>1</v>
      </c>
      <c r="EI36">
        <v>0</v>
      </c>
      <c r="EJ36">
        <v>0</v>
      </c>
      <c r="EK36">
        <v>0</v>
      </c>
      <c r="EL36">
        <v>0</v>
      </c>
      <c r="EM36">
        <v>0</v>
      </c>
      <c r="EN36">
        <v>0</v>
      </c>
      <c r="EO36">
        <v>0</v>
      </c>
      <c r="EP36">
        <v>0</v>
      </c>
      <c r="EQ36">
        <v>0</v>
      </c>
      <c r="ER36">
        <v>0</v>
      </c>
      <c r="ES36">
        <v>0</v>
      </c>
      <c r="ET36">
        <v>0</v>
      </c>
      <c r="EU36">
        <v>0</v>
      </c>
      <c r="EV36">
        <v>0</v>
      </c>
      <c r="EW36">
        <v>0</v>
      </c>
      <c r="EX36">
        <v>0</v>
      </c>
      <c r="EY36">
        <v>0</v>
      </c>
      <c r="EZ36">
        <v>0</v>
      </c>
      <c r="FA36">
        <v>0</v>
      </c>
      <c r="FB36">
        <v>0</v>
      </c>
      <c r="FC36">
        <v>0</v>
      </c>
      <c r="FD36">
        <v>0</v>
      </c>
      <c r="FE36">
        <v>0</v>
      </c>
      <c r="FF36">
        <v>0</v>
      </c>
      <c r="FG36">
        <v>0</v>
      </c>
      <c r="FH36">
        <v>0</v>
      </c>
      <c r="FI36">
        <v>0</v>
      </c>
      <c r="FJ36">
        <v>0</v>
      </c>
      <c r="FK36">
        <v>0</v>
      </c>
      <c r="FL36">
        <v>0</v>
      </c>
      <c r="FM36">
        <v>0</v>
      </c>
      <c r="FN36">
        <v>0</v>
      </c>
      <c r="FO36">
        <v>1</v>
      </c>
      <c r="FP36">
        <v>1</v>
      </c>
      <c r="FQ36">
        <v>1</v>
      </c>
      <c r="FR36">
        <v>0</v>
      </c>
      <c r="FS36">
        <v>0</v>
      </c>
      <c r="FT36">
        <v>0</v>
      </c>
      <c r="FU36">
        <v>0</v>
      </c>
      <c r="FV36">
        <v>0</v>
      </c>
      <c r="FW36">
        <v>0</v>
      </c>
      <c r="FX36">
        <v>0</v>
      </c>
      <c r="FY36">
        <v>0</v>
      </c>
      <c r="FZ36">
        <v>0</v>
      </c>
      <c r="GA36">
        <v>0</v>
      </c>
      <c r="GB36">
        <v>0</v>
      </c>
      <c r="GC36">
        <v>0</v>
      </c>
      <c r="GD36">
        <v>0</v>
      </c>
      <c r="GE36">
        <v>0</v>
      </c>
      <c r="GF36">
        <v>0</v>
      </c>
      <c r="GG36" s="60">
        <v>0</v>
      </c>
      <c r="GH36" s="60">
        <v>0</v>
      </c>
      <c r="GI36" s="60">
        <v>0</v>
      </c>
      <c r="GJ36" s="60">
        <v>0</v>
      </c>
      <c r="GK36" s="60">
        <v>0</v>
      </c>
      <c r="GL36">
        <v>0</v>
      </c>
      <c r="GM36">
        <v>0</v>
      </c>
      <c r="GN36">
        <v>0</v>
      </c>
      <c r="GO36">
        <v>0</v>
      </c>
      <c r="GP36">
        <v>0</v>
      </c>
      <c r="GQ36">
        <v>0</v>
      </c>
      <c r="GR36">
        <v>0</v>
      </c>
      <c r="GS36">
        <v>0</v>
      </c>
      <c r="GT36">
        <v>0</v>
      </c>
      <c r="GU36">
        <v>0</v>
      </c>
      <c r="GV36">
        <v>0</v>
      </c>
      <c r="GW36">
        <v>0</v>
      </c>
      <c r="GX36">
        <v>0</v>
      </c>
      <c r="GY36">
        <v>0</v>
      </c>
      <c r="GZ36">
        <v>0</v>
      </c>
      <c r="HA36">
        <v>0</v>
      </c>
      <c r="HB36">
        <v>0</v>
      </c>
      <c r="HC36">
        <v>0</v>
      </c>
      <c r="HD36">
        <v>0</v>
      </c>
      <c r="HE36">
        <v>0</v>
      </c>
      <c r="HF36">
        <v>0</v>
      </c>
      <c r="HG36">
        <v>0</v>
      </c>
      <c r="HH36">
        <v>0</v>
      </c>
      <c r="HI36">
        <v>0</v>
      </c>
      <c r="HJ36">
        <v>0</v>
      </c>
      <c r="HK36">
        <v>0</v>
      </c>
      <c r="HL36">
        <v>0</v>
      </c>
      <c r="HM36">
        <v>0</v>
      </c>
      <c r="HN36">
        <v>0</v>
      </c>
      <c r="HO36">
        <v>0</v>
      </c>
      <c r="HP36">
        <v>0</v>
      </c>
      <c r="HQ36">
        <v>0</v>
      </c>
      <c r="HR36">
        <v>0</v>
      </c>
      <c r="HS36">
        <v>0</v>
      </c>
      <c r="HT36">
        <v>0</v>
      </c>
      <c r="HU36">
        <v>0</v>
      </c>
      <c r="HV36">
        <v>0</v>
      </c>
      <c r="HW36">
        <v>1</v>
      </c>
      <c r="HX36">
        <v>1</v>
      </c>
      <c r="HY36">
        <v>1</v>
      </c>
      <c r="HZ36">
        <v>0</v>
      </c>
      <c r="IA36">
        <v>0</v>
      </c>
      <c r="IB36">
        <v>1</v>
      </c>
      <c r="IC36">
        <v>1</v>
      </c>
      <c r="ID36">
        <v>1</v>
      </c>
      <c r="IE36">
        <v>0</v>
      </c>
      <c r="IF36">
        <v>0</v>
      </c>
      <c r="IG36">
        <v>0</v>
      </c>
      <c r="IH36">
        <v>0</v>
      </c>
      <c r="II36">
        <v>0</v>
      </c>
      <c r="IJ36">
        <v>0</v>
      </c>
      <c r="IK36">
        <v>0</v>
      </c>
      <c r="IL36">
        <v>0</v>
      </c>
      <c r="IM36">
        <v>0</v>
      </c>
      <c r="IN36" s="26">
        <v>0</v>
      </c>
    </row>
    <row r="37" spans="1:248" x14ac:dyDescent="0.35">
      <c r="A37" s="27">
        <v>23</v>
      </c>
      <c r="B37" t="s">
        <v>136</v>
      </c>
      <c r="C37" t="s">
        <v>316</v>
      </c>
      <c r="D37">
        <v>1</v>
      </c>
      <c r="E37">
        <v>1</v>
      </c>
      <c r="F37">
        <v>1</v>
      </c>
      <c r="G37">
        <v>1</v>
      </c>
      <c r="H37">
        <v>1</v>
      </c>
      <c r="I37">
        <v>1</v>
      </c>
      <c r="J37">
        <v>1</v>
      </c>
      <c r="K37">
        <v>1</v>
      </c>
      <c r="L37">
        <v>1</v>
      </c>
      <c r="M37">
        <v>1</v>
      </c>
      <c r="N37">
        <v>0</v>
      </c>
      <c r="O37">
        <v>0</v>
      </c>
      <c r="P37">
        <v>1</v>
      </c>
      <c r="Q37">
        <v>0</v>
      </c>
      <c r="R37">
        <v>0</v>
      </c>
      <c r="S37">
        <v>0</v>
      </c>
      <c r="T37">
        <v>1</v>
      </c>
      <c r="U37">
        <v>1</v>
      </c>
      <c r="V37">
        <v>1</v>
      </c>
      <c r="W37">
        <v>1</v>
      </c>
      <c r="X37">
        <v>0</v>
      </c>
      <c r="Y37">
        <v>0</v>
      </c>
      <c r="Z37">
        <v>0</v>
      </c>
      <c r="AA37">
        <v>1</v>
      </c>
      <c r="AB37">
        <v>1</v>
      </c>
      <c r="AC37">
        <v>1</v>
      </c>
      <c r="AD37">
        <v>1</v>
      </c>
      <c r="AE37">
        <v>1</v>
      </c>
      <c r="AF37">
        <v>1</v>
      </c>
      <c r="AG37">
        <v>1</v>
      </c>
      <c r="AH37">
        <v>0</v>
      </c>
      <c r="AI37">
        <v>0</v>
      </c>
      <c r="AJ37">
        <v>0</v>
      </c>
      <c r="AK37">
        <v>0</v>
      </c>
      <c r="AL37">
        <v>0</v>
      </c>
      <c r="AM37">
        <v>1</v>
      </c>
      <c r="AN37">
        <v>1</v>
      </c>
      <c r="AO37">
        <v>1</v>
      </c>
      <c r="AP37">
        <v>1</v>
      </c>
      <c r="AQ37">
        <v>1</v>
      </c>
      <c r="AR37">
        <v>0</v>
      </c>
      <c r="AS37">
        <v>0</v>
      </c>
      <c r="AT37">
        <v>1</v>
      </c>
      <c r="AU37">
        <v>1</v>
      </c>
      <c r="AV37">
        <v>1</v>
      </c>
      <c r="AW37">
        <v>0</v>
      </c>
      <c r="AX37">
        <v>0</v>
      </c>
      <c r="AY37">
        <v>0</v>
      </c>
      <c r="AZ37">
        <v>0</v>
      </c>
      <c r="BA37">
        <v>0</v>
      </c>
      <c r="BB37">
        <v>0</v>
      </c>
      <c r="BC37">
        <v>0</v>
      </c>
      <c r="BD37">
        <v>0</v>
      </c>
      <c r="BE37">
        <v>0</v>
      </c>
      <c r="BF37">
        <v>0</v>
      </c>
      <c r="BG37">
        <v>0</v>
      </c>
      <c r="BH37">
        <v>0</v>
      </c>
      <c r="BI37">
        <v>0</v>
      </c>
      <c r="BJ37">
        <v>0</v>
      </c>
      <c r="BK37">
        <v>0</v>
      </c>
      <c r="BL37">
        <v>0</v>
      </c>
      <c r="BM37">
        <v>0</v>
      </c>
      <c r="BN37">
        <v>0</v>
      </c>
      <c r="BO37">
        <v>0</v>
      </c>
      <c r="BP37">
        <v>1</v>
      </c>
      <c r="BQ37">
        <v>0</v>
      </c>
      <c r="BR37">
        <v>0</v>
      </c>
      <c r="BS37">
        <v>0</v>
      </c>
      <c r="BT37">
        <v>0</v>
      </c>
      <c r="BU37">
        <v>0</v>
      </c>
      <c r="BV37">
        <v>0</v>
      </c>
      <c r="BW37">
        <v>0</v>
      </c>
      <c r="BX37">
        <v>0</v>
      </c>
      <c r="BY37">
        <v>0</v>
      </c>
      <c r="BZ37">
        <v>0</v>
      </c>
      <c r="CA37">
        <v>0</v>
      </c>
      <c r="CB37">
        <v>0</v>
      </c>
      <c r="CC37">
        <v>0</v>
      </c>
      <c r="CD37">
        <v>1</v>
      </c>
      <c r="CE37">
        <v>0</v>
      </c>
      <c r="CF37">
        <v>0</v>
      </c>
      <c r="CG37">
        <v>0</v>
      </c>
      <c r="CH37">
        <v>0</v>
      </c>
      <c r="CI37">
        <v>0</v>
      </c>
      <c r="CJ37">
        <v>0</v>
      </c>
      <c r="CK37">
        <v>0</v>
      </c>
      <c r="CL37">
        <v>0</v>
      </c>
      <c r="CM37">
        <v>0</v>
      </c>
      <c r="CN37">
        <v>0</v>
      </c>
      <c r="CO37">
        <v>0</v>
      </c>
      <c r="CP37">
        <v>0</v>
      </c>
      <c r="CQ37">
        <v>0</v>
      </c>
      <c r="CR37">
        <v>0</v>
      </c>
      <c r="CS37">
        <v>1</v>
      </c>
      <c r="CT37">
        <v>1</v>
      </c>
      <c r="CU37">
        <v>0</v>
      </c>
      <c r="CV37">
        <v>0</v>
      </c>
      <c r="CW37">
        <v>0</v>
      </c>
      <c r="CX37">
        <v>0</v>
      </c>
      <c r="CY37">
        <v>0</v>
      </c>
      <c r="CZ37">
        <v>0</v>
      </c>
      <c r="DA37">
        <v>0</v>
      </c>
      <c r="DB37">
        <v>0</v>
      </c>
      <c r="DC37">
        <v>1</v>
      </c>
      <c r="DD37">
        <v>1</v>
      </c>
      <c r="DE37">
        <v>0</v>
      </c>
      <c r="DF37">
        <v>0</v>
      </c>
      <c r="DG37">
        <v>0</v>
      </c>
      <c r="DH37">
        <v>0</v>
      </c>
      <c r="DI37">
        <v>0</v>
      </c>
      <c r="DJ37">
        <v>0</v>
      </c>
      <c r="DK37">
        <v>0</v>
      </c>
      <c r="DL37">
        <v>0</v>
      </c>
      <c r="DM37">
        <v>1</v>
      </c>
      <c r="DN37">
        <v>1</v>
      </c>
      <c r="DO37">
        <v>0</v>
      </c>
      <c r="DP37">
        <v>0</v>
      </c>
      <c r="DQ37">
        <v>0</v>
      </c>
      <c r="DR37">
        <v>0</v>
      </c>
      <c r="DS37">
        <v>0</v>
      </c>
      <c r="DT37">
        <v>0</v>
      </c>
      <c r="DU37">
        <v>0</v>
      </c>
      <c r="DV37">
        <v>0</v>
      </c>
      <c r="DW37">
        <v>0</v>
      </c>
      <c r="DX37">
        <v>1</v>
      </c>
      <c r="DY37">
        <v>0</v>
      </c>
      <c r="DZ37">
        <v>0</v>
      </c>
      <c r="EA37">
        <v>0</v>
      </c>
      <c r="EB37">
        <v>0</v>
      </c>
      <c r="EC37" s="23"/>
      <c r="ED37">
        <v>0</v>
      </c>
      <c r="EE37">
        <v>0</v>
      </c>
      <c r="EF37">
        <v>0</v>
      </c>
      <c r="EG37">
        <v>0</v>
      </c>
      <c r="EH37">
        <v>0</v>
      </c>
      <c r="EI37">
        <v>0</v>
      </c>
      <c r="EJ37">
        <v>0</v>
      </c>
      <c r="EK37">
        <v>0</v>
      </c>
      <c r="EL37">
        <v>0</v>
      </c>
      <c r="EM37">
        <v>0</v>
      </c>
      <c r="EN37">
        <v>0</v>
      </c>
      <c r="EO37">
        <v>0</v>
      </c>
      <c r="EP37">
        <v>0</v>
      </c>
      <c r="EQ37">
        <v>0</v>
      </c>
      <c r="ER37">
        <v>0</v>
      </c>
      <c r="ES37">
        <v>0</v>
      </c>
      <c r="ET37">
        <v>0</v>
      </c>
      <c r="EU37">
        <v>0</v>
      </c>
      <c r="EV37">
        <v>0</v>
      </c>
      <c r="EW37">
        <v>0</v>
      </c>
      <c r="EX37">
        <v>0</v>
      </c>
      <c r="EY37">
        <v>0</v>
      </c>
      <c r="EZ37">
        <v>0</v>
      </c>
      <c r="FA37">
        <v>0</v>
      </c>
      <c r="FB37">
        <v>0</v>
      </c>
      <c r="FC37">
        <v>0</v>
      </c>
      <c r="FD37">
        <v>0</v>
      </c>
      <c r="FE37">
        <v>0</v>
      </c>
      <c r="FF37">
        <v>0</v>
      </c>
      <c r="FG37">
        <v>0</v>
      </c>
      <c r="FH37">
        <v>0</v>
      </c>
      <c r="FI37">
        <v>0</v>
      </c>
      <c r="FJ37">
        <v>0</v>
      </c>
      <c r="FK37">
        <v>0</v>
      </c>
      <c r="FL37">
        <v>0</v>
      </c>
      <c r="FM37">
        <v>0</v>
      </c>
      <c r="FN37">
        <v>0</v>
      </c>
      <c r="FO37">
        <v>0</v>
      </c>
      <c r="FP37">
        <v>0</v>
      </c>
      <c r="FQ37">
        <v>0</v>
      </c>
      <c r="FR37">
        <v>0</v>
      </c>
      <c r="FS37">
        <v>0</v>
      </c>
      <c r="FT37">
        <v>0</v>
      </c>
      <c r="FU37">
        <v>0</v>
      </c>
      <c r="FV37">
        <v>0</v>
      </c>
      <c r="FW37">
        <v>0</v>
      </c>
      <c r="FX37">
        <v>0</v>
      </c>
      <c r="FY37">
        <v>0</v>
      </c>
      <c r="FZ37">
        <v>0</v>
      </c>
      <c r="GA37">
        <v>0</v>
      </c>
      <c r="GB37">
        <v>0</v>
      </c>
      <c r="GC37">
        <v>0</v>
      </c>
      <c r="GD37">
        <v>0</v>
      </c>
      <c r="GE37">
        <v>0</v>
      </c>
      <c r="GF37">
        <v>0</v>
      </c>
      <c r="GG37" s="60">
        <v>0</v>
      </c>
      <c r="GH37" s="60">
        <v>0</v>
      </c>
      <c r="GI37" s="60">
        <v>0</v>
      </c>
      <c r="GJ37" s="60">
        <v>0</v>
      </c>
      <c r="GK37" s="60">
        <v>0</v>
      </c>
      <c r="GL37">
        <v>0</v>
      </c>
      <c r="GM37">
        <v>0</v>
      </c>
      <c r="GN37">
        <v>0</v>
      </c>
      <c r="GO37">
        <v>0</v>
      </c>
      <c r="GP37">
        <v>0</v>
      </c>
      <c r="GQ37">
        <v>0</v>
      </c>
      <c r="GR37">
        <v>0</v>
      </c>
      <c r="GS37">
        <v>0</v>
      </c>
      <c r="GT37">
        <v>0</v>
      </c>
      <c r="GU37">
        <v>0</v>
      </c>
      <c r="GV37">
        <v>0</v>
      </c>
      <c r="GW37">
        <v>0</v>
      </c>
      <c r="GX37">
        <v>0</v>
      </c>
      <c r="GY37">
        <v>0</v>
      </c>
      <c r="GZ37">
        <v>0</v>
      </c>
      <c r="HA37">
        <v>0</v>
      </c>
      <c r="HB37">
        <v>0</v>
      </c>
      <c r="HC37">
        <v>0</v>
      </c>
      <c r="HD37">
        <v>0</v>
      </c>
      <c r="HE37">
        <v>0</v>
      </c>
      <c r="HF37">
        <v>0</v>
      </c>
      <c r="HG37">
        <v>0</v>
      </c>
      <c r="HH37">
        <v>0</v>
      </c>
      <c r="HI37">
        <v>0</v>
      </c>
      <c r="HJ37">
        <v>0</v>
      </c>
      <c r="HK37">
        <v>0</v>
      </c>
      <c r="HL37">
        <v>0</v>
      </c>
      <c r="HM37">
        <v>0</v>
      </c>
      <c r="HN37">
        <v>0</v>
      </c>
      <c r="HO37">
        <v>0</v>
      </c>
      <c r="HP37">
        <v>0</v>
      </c>
      <c r="HQ37">
        <v>0</v>
      </c>
      <c r="HR37">
        <v>0</v>
      </c>
      <c r="HS37">
        <v>0</v>
      </c>
      <c r="HT37">
        <v>0</v>
      </c>
      <c r="HU37">
        <v>0</v>
      </c>
      <c r="HV37">
        <v>0</v>
      </c>
      <c r="HW37">
        <v>0</v>
      </c>
      <c r="HX37">
        <v>0</v>
      </c>
      <c r="HY37">
        <v>0</v>
      </c>
      <c r="HZ37">
        <v>0</v>
      </c>
      <c r="IA37">
        <v>0</v>
      </c>
      <c r="IB37">
        <v>0</v>
      </c>
      <c r="IC37">
        <v>0</v>
      </c>
      <c r="ID37">
        <v>0</v>
      </c>
      <c r="IE37">
        <v>0</v>
      </c>
      <c r="IF37">
        <v>0</v>
      </c>
      <c r="IG37">
        <v>0</v>
      </c>
      <c r="IH37">
        <v>0</v>
      </c>
      <c r="II37">
        <v>0</v>
      </c>
      <c r="IJ37">
        <v>0</v>
      </c>
      <c r="IK37">
        <v>0</v>
      </c>
      <c r="IL37">
        <v>0</v>
      </c>
      <c r="IM37">
        <v>0</v>
      </c>
      <c r="IN37" s="26">
        <v>0</v>
      </c>
    </row>
    <row r="38" spans="1:248" x14ac:dyDescent="0.35">
      <c r="A38" s="46" t="s">
        <v>137</v>
      </c>
      <c r="B38" s="47"/>
      <c r="C38" s="47"/>
      <c r="EC38" s="23"/>
      <c r="IN38" s="26"/>
    </row>
    <row r="39" spans="1:248" x14ac:dyDescent="0.35">
      <c r="A39" s="27">
        <v>24</v>
      </c>
      <c r="B39" t="s">
        <v>138</v>
      </c>
      <c r="C39" t="s">
        <v>139</v>
      </c>
      <c r="D39">
        <v>1</v>
      </c>
      <c r="E39">
        <v>1</v>
      </c>
      <c r="F39">
        <v>1</v>
      </c>
      <c r="G39">
        <v>1</v>
      </c>
      <c r="H39">
        <v>1</v>
      </c>
      <c r="I39">
        <v>1</v>
      </c>
      <c r="J39">
        <v>1</v>
      </c>
      <c r="K39">
        <v>0</v>
      </c>
      <c r="L39">
        <v>1</v>
      </c>
      <c r="M39">
        <v>1</v>
      </c>
      <c r="N39">
        <v>0</v>
      </c>
      <c r="O39">
        <v>1</v>
      </c>
      <c r="P39">
        <v>1</v>
      </c>
      <c r="Q39">
        <v>1</v>
      </c>
      <c r="R39">
        <v>1</v>
      </c>
      <c r="S39">
        <v>1</v>
      </c>
      <c r="T39">
        <v>1</v>
      </c>
      <c r="U39">
        <v>1</v>
      </c>
      <c r="V39">
        <v>1</v>
      </c>
      <c r="W39">
        <v>1</v>
      </c>
      <c r="X39">
        <v>1</v>
      </c>
      <c r="Y39">
        <v>1</v>
      </c>
      <c r="Z39">
        <v>1</v>
      </c>
      <c r="AA39">
        <v>1</v>
      </c>
      <c r="AB39">
        <v>1</v>
      </c>
      <c r="AC39">
        <v>1</v>
      </c>
      <c r="AD39">
        <v>1</v>
      </c>
      <c r="AE39">
        <v>1</v>
      </c>
      <c r="AF39">
        <v>1</v>
      </c>
      <c r="AG39">
        <v>1</v>
      </c>
      <c r="AH39">
        <v>0</v>
      </c>
      <c r="AI39">
        <v>1</v>
      </c>
      <c r="AJ39">
        <v>1</v>
      </c>
      <c r="AK39">
        <v>1</v>
      </c>
      <c r="AL39">
        <v>1</v>
      </c>
      <c r="AM39">
        <v>1</v>
      </c>
      <c r="AN39">
        <v>1</v>
      </c>
      <c r="AO39">
        <v>1</v>
      </c>
      <c r="AP39">
        <v>1</v>
      </c>
      <c r="AQ39">
        <v>1</v>
      </c>
      <c r="AR39">
        <v>0</v>
      </c>
      <c r="AS39">
        <v>0</v>
      </c>
      <c r="AT39">
        <v>1</v>
      </c>
      <c r="AU39">
        <v>1</v>
      </c>
      <c r="AV39">
        <v>1</v>
      </c>
      <c r="AW39">
        <v>1</v>
      </c>
      <c r="AX39">
        <v>1</v>
      </c>
      <c r="AY39">
        <v>1</v>
      </c>
      <c r="AZ39">
        <v>1</v>
      </c>
      <c r="BA39">
        <v>1</v>
      </c>
      <c r="BB39">
        <v>0</v>
      </c>
      <c r="BC39">
        <v>0</v>
      </c>
      <c r="BD39">
        <v>0</v>
      </c>
      <c r="BE39">
        <v>0</v>
      </c>
      <c r="BF39">
        <v>0</v>
      </c>
      <c r="BG39">
        <v>0</v>
      </c>
      <c r="BH39">
        <v>0</v>
      </c>
      <c r="BI39">
        <v>0</v>
      </c>
      <c r="BJ39">
        <v>0</v>
      </c>
      <c r="BK39">
        <v>0</v>
      </c>
      <c r="BL39">
        <v>0</v>
      </c>
      <c r="BM39">
        <v>0</v>
      </c>
      <c r="BN39">
        <v>0</v>
      </c>
      <c r="BO39">
        <v>1</v>
      </c>
      <c r="BP39">
        <v>1</v>
      </c>
      <c r="BQ39">
        <v>0</v>
      </c>
      <c r="BR39">
        <v>0</v>
      </c>
      <c r="BS39">
        <v>1</v>
      </c>
      <c r="BT39">
        <v>1</v>
      </c>
      <c r="BU39">
        <v>1</v>
      </c>
      <c r="BV39">
        <v>0</v>
      </c>
      <c r="BW39">
        <v>0</v>
      </c>
      <c r="BX39">
        <v>0</v>
      </c>
      <c r="BY39">
        <v>0</v>
      </c>
      <c r="BZ39">
        <v>0</v>
      </c>
      <c r="CA39">
        <v>1</v>
      </c>
      <c r="CB39">
        <v>1</v>
      </c>
      <c r="CC39">
        <v>1</v>
      </c>
      <c r="CD39">
        <v>1</v>
      </c>
      <c r="CE39">
        <v>1</v>
      </c>
      <c r="CF39">
        <v>0</v>
      </c>
      <c r="CG39">
        <v>0</v>
      </c>
      <c r="CH39">
        <v>0</v>
      </c>
      <c r="CI39">
        <v>0</v>
      </c>
      <c r="CJ39">
        <v>0</v>
      </c>
      <c r="CK39">
        <v>0</v>
      </c>
      <c r="CL39">
        <v>0</v>
      </c>
      <c r="CM39">
        <v>0</v>
      </c>
      <c r="CN39">
        <v>0</v>
      </c>
      <c r="CO39">
        <v>0</v>
      </c>
      <c r="CP39">
        <v>0</v>
      </c>
      <c r="CQ39">
        <v>0</v>
      </c>
      <c r="CR39">
        <v>0</v>
      </c>
      <c r="CS39">
        <v>1</v>
      </c>
      <c r="CT39">
        <v>1</v>
      </c>
      <c r="CU39">
        <v>0</v>
      </c>
      <c r="CV39">
        <v>0</v>
      </c>
      <c r="CW39">
        <v>0</v>
      </c>
      <c r="CX39">
        <v>0</v>
      </c>
      <c r="CY39">
        <v>0</v>
      </c>
      <c r="CZ39">
        <v>0</v>
      </c>
      <c r="DA39">
        <v>0</v>
      </c>
      <c r="DB39">
        <v>1</v>
      </c>
      <c r="DC39">
        <v>1</v>
      </c>
      <c r="DD39">
        <v>1</v>
      </c>
      <c r="DE39">
        <v>0</v>
      </c>
      <c r="DF39">
        <v>0</v>
      </c>
      <c r="DG39">
        <v>0</v>
      </c>
      <c r="DH39">
        <v>0</v>
      </c>
      <c r="DI39">
        <v>1</v>
      </c>
      <c r="DJ39">
        <v>0</v>
      </c>
      <c r="DK39">
        <v>1</v>
      </c>
      <c r="DL39">
        <v>1</v>
      </c>
      <c r="DM39">
        <v>1</v>
      </c>
      <c r="DN39">
        <v>1</v>
      </c>
      <c r="DO39">
        <v>0</v>
      </c>
      <c r="DP39">
        <v>0</v>
      </c>
      <c r="DQ39">
        <v>1</v>
      </c>
      <c r="DR39">
        <v>1</v>
      </c>
      <c r="DS39">
        <v>1</v>
      </c>
      <c r="DT39">
        <v>0</v>
      </c>
      <c r="DU39">
        <v>0</v>
      </c>
      <c r="DV39">
        <v>1</v>
      </c>
      <c r="DW39">
        <v>1</v>
      </c>
      <c r="DX39">
        <v>1</v>
      </c>
      <c r="DY39">
        <v>0</v>
      </c>
      <c r="DZ39">
        <v>0</v>
      </c>
      <c r="EA39">
        <v>1</v>
      </c>
      <c r="EB39">
        <v>1</v>
      </c>
      <c r="EC39" s="23"/>
      <c r="ED39">
        <v>0</v>
      </c>
      <c r="EE39">
        <v>0</v>
      </c>
      <c r="EF39">
        <v>0</v>
      </c>
      <c r="EG39">
        <v>0</v>
      </c>
      <c r="EH39">
        <v>0</v>
      </c>
      <c r="EI39">
        <v>0</v>
      </c>
      <c r="EJ39">
        <v>0</v>
      </c>
      <c r="EK39">
        <v>0</v>
      </c>
      <c r="EL39">
        <v>0</v>
      </c>
      <c r="EM39">
        <v>0</v>
      </c>
      <c r="EN39">
        <v>0</v>
      </c>
      <c r="EO39">
        <v>0</v>
      </c>
      <c r="EP39">
        <v>0</v>
      </c>
      <c r="EQ39">
        <v>0</v>
      </c>
      <c r="ER39">
        <v>0</v>
      </c>
      <c r="ES39">
        <v>0</v>
      </c>
      <c r="ET39">
        <v>0</v>
      </c>
      <c r="EU39">
        <v>0</v>
      </c>
      <c r="EV39">
        <v>0</v>
      </c>
      <c r="EW39">
        <v>0</v>
      </c>
      <c r="EX39">
        <v>0</v>
      </c>
      <c r="EY39">
        <v>0</v>
      </c>
      <c r="EZ39">
        <v>0</v>
      </c>
      <c r="FA39">
        <v>0</v>
      </c>
      <c r="FB39">
        <v>0</v>
      </c>
      <c r="FC39">
        <v>0</v>
      </c>
      <c r="FD39">
        <v>0</v>
      </c>
      <c r="FE39">
        <v>0</v>
      </c>
      <c r="FF39">
        <v>0</v>
      </c>
      <c r="FG39">
        <v>0</v>
      </c>
      <c r="FH39">
        <v>0</v>
      </c>
      <c r="FI39">
        <v>0</v>
      </c>
      <c r="FJ39">
        <v>0</v>
      </c>
      <c r="FK39">
        <v>0</v>
      </c>
      <c r="FL39">
        <v>0</v>
      </c>
      <c r="FM39">
        <v>0</v>
      </c>
      <c r="FN39">
        <v>0</v>
      </c>
      <c r="FO39">
        <v>0</v>
      </c>
      <c r="FP39">
        <v>0</v>
      </c>
      <c r="FQ39">
        <v>0</v>
      </c>
      <c r="FR39">
        <v>0</v>
      </c>
      <c r="FS39">
        <v>0</v>
      </c>
      <c r="FT39">
        <v>0</v>
      </c>
      <c r="FU39">
        <v>0</v>
      </c>
      <c r="FV39">
        <v>0</v>
      </c>
      <c r="FW39">
        <v>0</v>
      </c>
      <c r="FX39">
        <v>0</v>
      </c>
      <c r="FY39">
        <v>0</v>
      </c>
      <c r="FZ39">
        <v>0</v>
      </c>
      <c r="GA39">
        <v>0</v>
      </c>
      <c r="GB39">
        <v>0</v>
      </c>
      <c r="GC39">
        <v>0</v>
      </c>
      <c r="GD39">
        <v>0</v>
      </c>
      <c r="GE39">
        <v>0</v>
      </c>
      <c r="GF39">
        <v>0</v>
      </c>
      <c r="GG39" s="60">
        <v>0</v>
      </c>
      <c r="GH39" s="60">
        <v>0</v>
      </c>
      <c r="GI39" s="60">
        <v>0</v>
      </c>
      <c r="GJ39" s="60">
        <v>0</v>
      </c>
      <c r="GK39" s="60">
        <v>1</v>
      </c>
      <c r="GL39">
        <v>0</v>
      </c>
      <c r="GM39">
        <v>0</v>
      </c>
      <c r="GN39">
        <v>0</v>
      </c>
      <c r="GO39">
        <v>0</v>
      </c>
      <c r="GP39">
        <v>0</v>
      </c>
      <c r="GQ39">
        <v>0</v>
      </c>
      <c r="GR39">
        <v>0</v>
      </c>
      <c r="GS39">
        <v>1</v>
      </c>
      <c r="GT39">
        <v>1</v>
      </c>
      <c r="GU39">
        <v>1</v>
      </c>
      <c r="GV39">
        <v>0</v>
      </c>
      <c r="GW39">
        <v>0</v>
      </c>
      <c r="GX39">
        <v>0</v>
      </c>
      <c r="GY39">
        <v>0</v>
      </c>
      <c r="GZ39">
        <v>0</v>
      </c>
      <c r="HA39">
        <v>0</v>
      </c>
      <c r="HB39">
        <v>0</v>
      </c>
      <c r="HC39">
        <v>0</v>
      </c>
      <c r="HD39">
        <v>0</v>
      </c>
      <c r="HE39">
        <v>0</v>
      </c>
      <c r="HF39">
        <v>0</v>
      </c>
      <c r="HG39">
        <v>0</v>
      </c>
      <c r="HH39">
        <v>1</v>
      </c>
      <c r="HI39">
        <v>1</v>
      </c>
      <c r="HJ39">
        <v>1</v>
      </c>
      <c r="HK39">
        <v>0</v>
      </c>
      <c r="HL39">
        <v>0</v>
      </c>
      <c r="HM39">
        <v>0</v>
      </c>
      <c r="HN39">
        <v>0</v>
      </c>
      <c r="HO39">
        <v>0</v>
      </c>
      <c r="HP39">
        <v>0</v>
      </c>
      <c r="HQ39">
        <v>0</v>
      </c>
      <c r="HR39">
        <v>1</v>
      </c>
      <c r="HS39">
        <v>1</v>
      </c>
      <c r="HT39">
        <v>1</v>
      </c>
      <c r="HU39">
        <v>0</v>
      </c>
      <c r="HV39">
        <v>0</v>
      </c>
      <c r="HW39">
        <v>0</v>
      </c>
      <c r="HX39">
        <v>0</v>
      </c>
      <c r="HY39">
        <v>0</v>
      </c>
      <c r="HZ39">
        <v>0</v>
      </c>
      <c r="IA39">
        <v>0</v>
      </c>
      <c r="IB39">
        <v>1</v>
      </c>
      <c r="IC39">
        <v>1</v>
      </c>
      <c r="ID39">
        <v>1</v>
      </c>
      <c r="IE39">
        <v>0</v>
      </c>
      <c r="IF39">
        <v>0</v>
      </c>
      <c r="IG39">
        <v>0</v>
      </c>
      <c r="IH39">
        <v>1</v>
      </c>
      <c r="II39">
        <v>1</v>
      </c>
      <c r="IJ39">
        <v>0</v>
      </c>
      <c r="IK39">
        <v>0</v>
      </c>
      <c r="IL39">
        <v>1</v>
      </c>
      <c r="IM39">
        <v>1</v>
      </c>
      <c r="IN39" s="26">
        <v>1</v>
      </c>
    </row>
    <row r="40" spans="1:248" x14ac:dyDescent="0.35">
      <c r="A40" s="27">
        <v>25</v>
      </c>
      <c r="B40" t="s">
        <v>140</v>
      </c>
      <c r="C40" t="s">
        <v>141</v>
      </c>
      <c r="D40">
        <v>1</v>
      </c>
      <c r="E40">
        <v>1</v>
      </c>
      <c r="F40">
        <v>1</v>
      </c>
      <c r="G40">
        <v>1</v>
      </c>
      <c r="H40">
        <v>1</v>
      </c>
      <c r="I40">
        <v>0</v>
      </c>
      <c r="J40">
        <v>0</v>
      </c>
      <c r="K40">
        <v>0</v>
      </c>
      <c r="L40">
        <v>1</v>
      </c>
      <c r="M40">
        <v>1</v>
      </c>
      <c r="N40">
        <v>0</v>
      </c>
      <c r="O40">
        <v>1</v>
      </c>
      <c r="P40">
        <v>1</v>
      </c>
      <c r="Q40">
        <v>1</v>
      </c>
      <c r="R40">
        <v>1</v>
      </c>
      <c r="S40">
        <v>0</v>
      </c>
      <c r="T40">
        <v>0</v>
      </c>
      <c r="U40">
        <v>1</v>
      </c>
      <c r="V40">
        <v>1</v>
      </c>
      <c r="W40">
        <v>1</v>
      </c>
      <c r="X40">
        <v>1</v>
      </c>
      <c r="Y40">
        <v>1</v>
      </c>
      <c r="Z40">
        <v>1</v>
      </c>
      <c r="AA40">
        <v>1</v>
      </c>
      <c r="AB40">
        <v>1</v>
      </c>
      <c r="AC40">
        <v>1</v>
      </c>
      <c r="AD40">
        <v>1</v>
      </c>
      <c r="AE40">
        <v>1</v>
      </c>
      <c r="AF40">
        <v>1</v>
      </c>
      <c r="AG40">
        <v>1</v>
      </c>
      <c r="AH40">
        <v>0</v>
      </c>
      <c r="AI40">
        <v>1</v>
      </c>
      <c r="AJ40">
        <v>1</v>
      </c>
      <c r="AK40">
        <v>1</v>
      </c>
      <c r="AL40">
        <v>1</v>
      </c>
      <c r="AM40">
        <v>1</v>
      </c>
      <c r="AN40">
        <v>1</v>
      </c>
      <c r="AO40">
        <v>1</v>
      </c>
      <c r="AP40">
        <v>1</v>
      </c>
      <c r="AQ40">
        <v>1</v>
      </c>
      <c r="AR40">
        <v>0</v>
      </c>
      <c r="AS40">
        <v>0</v>
      </c>
      <c r="AT40">
        <v>1</v>
      </c>
      <c r="AU40">
        <v>1</v>
      </c>
      <c r="AV40">
        <v>1</v>
      </c>
      <c r="AW40">
        <v>1</v>
      </c>
      <c r="AX40">
        <v>1</v>
      </c>
      <c r="AY40">
        <v>1</v>
      </c>
      <c r="AZ40">
        <v>1</v>
      </c>
      <c r="BA40">
        <v>1</v>
      </c>
      <c r="BB40">
        <v>0</v>
      </c>
      <c r="BC40">
        <v>0</v>
      </c>
      <c r="BD40">
        <v>0</v>
      </c>
      <c r="BE40">
        <v>0</v>
      </c>
      <c r="BF40">
        <v>0</v>
      </c>
      <c r="BG40">
        <v>0</v>
      </c>
      <c r="BH40">
        <v>0</v>
      </c>
      <c r="BI40">
        <v>0</v>
      </c>
      <c r="BJ40">
        <v>0</v>
      </c>
      <c r="BK40">
        <v>0</v>
      </c>
      <c r="BL40">
        <v>0</v>
      </c>
      <c r="BM40">
        <v>0</v>
      </c>
      <c r="BN40">
        <v>0</v>
      </c>
      <c r="BO40">
        <v>0</v>
      </c>
      <c r="BP40">
        <v>1</v>
      </c>
      <c r="BQ40">
        <v>0</v>
      </c>
      <c r="BR40">
        <v>0</v>
      </c>
      <c r="BS40">
        <v>0</v>
      </c>
      <c r="BT40">
        <v>1</v>
      </c>
      <c r="BU40">
        <v>1</v>
      </c>
      <c r="BV40">
        <v>0</v>
      </c>
      <c r="BW40">
        <v>0</v>
      </c>
      <c r="BX40">
        <v>0</v>
      </c>
      <c r="BY40">
        <v>0</v>
      </c>
      <c r="BZ40">
        <v>0</v>
      </c>
      <c r="CA40">
        <v>0</v>
      </c>
      <c r="CB40">
        <v>0</v>
      </c>
      <c r="CC40">
        <v>0</v>
      </c>
      <c r="CD40">
        <v>1</v>
      </c>
      <c r="CE40">
        <v>1</v>
      </c>
      <c r="CF40">
        <v>0</v>
      </c>
      <c r="CG40">
        <v>0</v>
      </c>
      <c r="CH40">
        <v>0</v>
      </c>
      <c r="CI40">
        <v>0</v>
      </c>
      <c r="CJ40">
        <v>0</v>
      </c>
      <c r="CK40">
        <v>0</v>
      </c>
      <c r="CL40">
        <v>0</v>
      </c>
      <c r="CM40">
        <v>0</v>
      </c>
      <c r="CN40">
        <v>0</v>
      </c>
      <c r="CO40">
        <v>0</v>
      </c>
      <c r="CP40">
        <v>0</v>
      </c>
      <c r="CQ40">
        <v>0</v>
      </c>
      <c r="CR40">
        <v>0</v>
      </c>
      <c r="CS40">
        <v>1</v>
      </c>
      <c r="CT40">
        <v>1</v>
      </c>
      <c r="CU40">
        <v>0</v>
      </c>
      <c r="CV40">
        <v>0</v>
      </c>
      <c r="CW40">
        <v>0</v>
      </c>
      <c r="CX40">
        <v>0</v>
      </c>
      <c r="CY40">
        <v>0</v>
      </c>
      <c r="CZ40">
        <v>0</v>
      </c>
      <c r="DA40">
        <v>0</v>
      </c>
      <c r="DB40">
        <v>0</v>
      </c>
      <c r="DC40">
        <v>1</v>
      </c>
      <c r="DD40">
        <v>1</v>
      </c>
      <c r="DE40">
        <v>0</v>
      </c>
      <c r="DF40">
        <v>0</v>
      </c>
      <c r="DG40">
        <v>0</v>
      </c>
      <c r="DH40">
        <v>0</v>
      </c>
      <c r="DI40">
        <v>1</v>
      </c>
      <c r="DJ40">
        <v>0</v>
      </c>
      <c r="DK40">
        <v>0</v>
      </c>
      <c r="DL40">
        <v>0</v>
      </c>
      <c r="DM40">
        <v>1</v>
      </c>
      <c r="DN40">
        <v>1</v>
      </c>
      <c r="DO40">
        <v>0</v>
      </c>
      <c r="DP40">
        <v>0</v>
      </c>
      <c r="DQ40">
        <v>0</v>
      </c>
      <c r="DR40">
        <v>0</v>
      </c>
      <c r="DS40">
        <v>0</v>
      </c>
      <c r="DT40">
        <v>0</v>
      </c>
      <c r="DU40">
        <v>0</v>
      </c>
      <c r="DV40">
        <v>1</v>
      </c>
      <c r="DW40">
        <v>1</v>
      </c>
      <c r="DX40">
        <v>1</v>
      </c>
      <c r="DY40">
        <v>0</v>
      </c>
      <c r="DZ40">
        <v>0</v>
      </c>
      <c r="EA40">
        <v>0</v>
      </c>
      <c r="EB40">
        <v>0</v>
      </c>
      <c r="EC40" s="23"/>
      <c r="ED40">
        <v>0</v>
      </c>
      <c r="EE40">
        <v>0</v>
      </c>
      <c r="EF40">
        <v>0</v>
      </c>
      <c r="EG40">
        <v>0</v>
      </c>
      <c r="EH40">
        <v>0</v>
      </c>
      <c r="EI40">
        <v>0</v>
      </c>
      <c r="EJ40">
        <v>0</v>
      </c>
      <c r="EK40">
        <v>0</v>
      </c>
      <c r="EL40">
        <v>0</v>
      </c>
      <c r="EM40">
        <v>0</v>
      </c>
      <c r="EN40">
        <v>0</v>
      </c>
      <c r="EO40">
        <v>0</v>
      </c>
      <c r="EP40">
        <v>0</v>
      </c>
      <c r="EQ40">
        <v>0</v>
      </c>
      <c r="ER40">
        <v>0</v>
      </c>
      <c r="ES40">
        <v>0</v>
      </c>
      <c r="ET40">
        <v>0</v>
      </c>
      <c r="EU40">
        <v>0</v>
      </c>
      <c r="EV40">
        <v>0</v>
      </c>
      <c r="EW40">
        <v>0</v>
      </c>
      <c r="EX40">
        <v>0</v>
      </c>
      <c r="EY40">
        <v>0</v>
      </c>
      <c r="EZ40">
        <v>0</v>
      </c>
      <c r="FA40">
        <v>0</v>
      </c>
      <c r="FB40">
        <v>0</v>
      </c>
      <c r="FC40">
        <v>0</v>
      </c>
      <c r="FD40">
        <v>0</v>
      </c>
      <c r="FE40">
        <v>0</v>
      </c>
      <c r="FF40">
        <v>0</v>
      </c>
      <c r="FG40">
        <v>0</v>
      </c>
      <c r="FH40">
        <v>0</v>
      </c>
      <c r="FI40">
        <v>0</v>
      </c>
      <c r="FJ40">
        <v>0</v>
      </c>
      <c r="FK40">
        <v>0</v>
      </c>
      <c r="FL40">
        <v>0</v>
      </c>
      <c r="FM40">
        <v>0</v>
      </c>
      <c r="FN40">
        <v>0</v>
      </c>
      <c r="FO40">
        <v>0</v>
      </c>
      <c r="FP40">
        <v>0</v>
      </c>
      <c r="FQ40">
        <v>0</v>
      </c>
      <c r="FR40">
        <v>0</v>
      </c>
      <c r="FS40">
        <v>0</v>
      </c>
      <c r="FT40">
        <v>0</v>
      </c>
      <c r="FU40">
        <v>0</v>
      </c>
      <c r="FV40">
        <v>0</v>
      </c>
      <c r="FW40">
        <v>0</v>
      </c>
      <c r="FX40">
        <v>0</v>
      </c>
      <c r="FY40">
        <v>0</v>
      </c>
      <c r="FZ40">
        <v>0</v>
      </c>
      <c r="GA40">
        <v>0</v>
      </c>
      <c r="GB40">
        <v>0</v>
      </c>
      <c r="GC40">
        <v>0</v>
      </c>
      <c r="GD40">
        <v>0</v>
      </c>
      <c r="GE40">
        <v>0</v>
      </c>
      <c r="GF40">
        <v>0</v>
      </c>
      <c r="GG40" s="60">
        <v>0</v>
      </c>
      <c r="GH40" s="60">
        <v>0</v>
      </c>
      <c r="GI40" s="60">
        <v>0</v>
      </c>
      <c r="GJ40" s="60">
        <v>0</v>
      </c>
      <c r="GK40" s="60">
        <v>0</v>
      </c>
      <c r="GL40">
        <v>0</v>
      </c>
      <c r="GM40">
        <v>0</v>
      </c>
      <c r="GN40">
        <v>0</v>
      </c>
      <c r="GO40">
        <v>0</v>
      </c>
      <c r="GP40">
        <v>0</v>
      </c>
      <c r="GQ40">
        <v>0</v>
      </c>
      <c r="GR40">
        <v>0</v>
      </c>
      <c r="GS40">
        <v>0</v>
      </c>
      <c r="GT40">
        <v>0</v>
      </c>
      <c r="GU40">
        <v>0</v>
      </c>
      <c r="GV40">
        <v>0</v>
      </c>
      <c r="GW40">
        <v>0</v>
      </c>
      <c r="GX40">
        <v>0</v>
      </c>
      <c r="GY40">
        <v>0</v>
      </c>
      <c r="GZ40">
        <v>0</v>
      </c>
      <c r="HA40">
        <v>0</v>
      </c>
      <c r="HB40">
        <v>0</v>
      </c>
      <c r="HC40">
        <v>0</v>
      </c>
      <c r="HD40">
        <v>0</v>
      </c>
      <c r="HE40">
        <v>0</v>
      </c>
      <c r="HF40">
        <v>0</v>
      </c>
      <c r="HG40">
        <v>0</v>
      </c>
      <c r="HH40">
        <v>1</v>
      </c>
      <c r="HI40">
        <v>1</v>
      </c>
      <c r="HJ40">
        <v>1</v>
      </c>
      <c r="HK40">
        <v>0</v>
      </c>
      <c r="HL40">
        <v>0</v>
      </c>
      <c r="HM40">
        <v>0</v>
      </c>
      <c r="HN40">
        <v>0</v>
      </c>
      <c r="HO40">
        <v>0</v>
      </c>
      <c r="HP40">
        <v>0</v>
      </c>
      <c r="HQ40">
        <v>0</v>
      </c>
      <c r="HR40">
        <v>1</v>
      </c>
      <c r="HS40">
        <v>1</v>
      </c>
      <c r="HT40">
        <v>1</v>
      </c>
      <c r="HU40">
        <v>0</v>
      </c>
      <c r="HV40">
        <v>0</v>
      </c>
      <c r="HW40">
        <v>0</v>
      </c>
      <c r="HX40">
        <v>0</v>
      </c>
      <c r="HY40">
        <v>0</v>
      </c>
      <c r="HZ40">
        <v>0</v>
      </c>
      <c r="IA40">
        <v>0</v>
      </c>
      <c r="IB40">
        <v>1</v>
      </c>
      <c r="IC40">
        <v>1</v>
      </c>
      <c r="ID40">
        <v>1</v>
      </c>
      <c r="IE40">
        <v>0</v>
      </c>
      <c r="IF40">
        <v>0</v>
      </c>
      <c r="IG40">
        <v>0</v>
      </c>
      <c r="IH40">
        <v>1</v>
      </c>
      <c r="II40">
        <v>1</v>
      </c>
      <c r="IJ40">
        <v>0</v>
      </c>
      <c r="IK40">
        <v>0</v>
      </c>
      <c r="IL40">
        <v>0</v>
      </c>
      <c r="IM40">
        <v>1</v>
      </c>
      <c r="IN40" s="26">
        <v>1</v>
      </c>
    </row>
    <row r="41" spans="1:248" x14ac:dyDescent="0.35">
      <c r="A41" s="27">
        <v>26</v>
      </c>
      <c r="B41" t="s">
        <v>142</v>
      </c>
      <c r="C41" t="s">
        <v>143</v>
      </c>
      <c r="D41">
        <v>1</v>
      </c>
      <c r="E41">
        <v>1</v>
      </c>
      <c r="F41">
        <v>1</v>
      </c>
      <c r="G41">
        <v>1</v>
      </c>
      <c r="H41">
        <v>1</v>
      </c>
      <c r="I41">
        <v>0</v>
      </c>
      <c r="J41">
        <v>0</v>
      </c>
      <c r="K41">
        <v>0</v>
      </c>
      <c r="L41">
        <v>0</v>
      </c>
      <c r="M41">
        <v>0</v>
      </c>
      <c r="N41">
        <v>0</v>
      </c>
      <c r="O41">
        <v>0</v>
      </c>
      <c r="P41">
        <v>1</v>
      </c>
      <c r="Q41">
        <v>1</v>
      </c>
      <c r="R41">
        <v>1</v>
      </c>
      <c r="S41">
        <v>0</v>
      </c>
      <c r="T41">
        <v>0</v>
      </c>
      <c r="U41">
        <v>0</v>
      </c>
      <c r="V41">
        <v>1</v>
      </c>
      <c r="W41">
        <v>1</v>
      </c>
      <c r="X41">
        <v>0</v>
      </c>
      <c r="Y41">
        <v>0</v>
      </c>
      <c r="Z41">
        <v>0</v>
      </c>
      <c r="AA41">
        <v>1</v>
      </c>
      <c r="AB41">
        <v>1</v>
      </c>
      <c r="AC41">
        <v>0</v>
      </c>
      <c r="AD41">
        <v>1</v>
      </c>
      <c r="AE41">
        <v>1</v>
      </c>
      <c r="AF41">
        <v>1</v>
      </c>
      <c r="AG41">
        <v>1</v>
      </c>
      <c r="AH41">
        <v>0</v>
      </c>
      <c r="AI41">
        <v>0</v>
      </c>
      <c r="AJ41">
        <v>0</v>
      </c>
      <c r="AK41">
        <v>1</v>
      </c>
      <c r="AL41">
        <v>1</v>
      </c>
      <c r="AM41">
        <v>0</v>
      </c>
      <c r="AN41">
        <v>1</v>
      </c>
      <c r="AO41">
        <v>1</v>
      </c>
      <c r="AP41">
        <v>1</v>
      </c>
      <c r="AQ41">
        <v>1</v>
      </c>
      <c r="AR41">
        <v>0</v>
      </c>
      <c r="AS41">
        <v>0</v>
      </c>
      <c r="AT41">
        <v>1</v>
      </c>
      <c r="AU41">
        <v>1</v>
      </c>
      <c r="AV41">
        <v>1</v>
      </c>
      <c r="AW41">
        <v>1</v>
      </c>
      <c r="AX41">
        <v>1</v>
      </c>
      <c r="AY41">
        <v>1</v>
      </c>
      <c r="AZ41">
        <v>1</v>
      </c>
      <c r="BA41">
        <v>1</v>
      </c>
      <c r="BB41">
        <v>0</v>
      </c>
      <c r="BC41">
        <v>0</v>
      </c>
      <c r="BD41">
        <v>0</v>
      </c>
      <c r="BE41">
        <v>0</v>
      </c>
      <c r="BF41">
        <v>0</v>
      </c>
      <c r="BG41">
        <v>0</v>
      </c>
      <c r="BH41">
        <v>0</v>
      </c>
      <c r="BI41">
        <v>0</v>
      </c>
      <c r="BJ41">
        <v>0</v>
      </c>
      <c r="BK41">
        <v>0</v>
      </c>
      <c r="BL41">
        <v>0</v>
      </c>
      <c r="BM41">
        <v>0</v>
      </c>
      <c r="BN41">
        <v>0</v>
      </c>
      <c r="BO41">
        <v>0</v>
      </c>
      <c r="BP41">
        <v>1</v>
      </c>
      <c r="BQ41">
        <v>0</v>
      </c>
      <c r="BR41">
        <v>0</v>
      </c>
      <c r="BS41">
        <v>0</v>
      </c>
      <c r="BT41">
        <v>0</v>
      </c>
      <c r="BU41">
        <v>1</v>
      </c>
      <c r="BV41">
        <v>0</v>
      </c>
      <c r="BW41">
        <v>0</v>
      </c>
      <c r="BX41">
        <v>0</v>
      </c>
      <c r="BY41">
        <v>0</v>
      </c>
      <c r="BZ41">
        <v>0</v>
      </c>
      <c r="CA41">
        <v>0</v>
      </c>
      <c r="CB41">
        <v>0</v>
      </c>
      <c r="CC41">
        <v>0</v>
      </c>
      <c r="CD41">
        <v>1</v>
      </c>
      <c r="CE41">
        <v>1</v>
      </c>
      <c r="CF41">
        <v>0</v>
      </c>
      <c r="CG41">
        <v>0</v>
      </c>
      <c r="CH41">
        <v>0</v>
      </c>
      <c r="CI41">
        <v>0</v>
      </c>
      <c r="CJ41">
        <v>0</v>
      </c>
      <c r="CK41">
        <v>0</v>
      </c>
      <c r="CL41">
        <v>0</v>
      </c>
      <c r="CM41">
        <v>0</v>
      </c>
      <c r="CN41">
        <v>0</v>
      </c>
      <c r="CO41">
        <v>0</v>
      </c>
      <c r="CP41">
        <v>0</v>
      </c>
      <c r="CQ41">
        <v>0</v>
      </c>
      <c r="CR41">
        <v>0</v>
      </c>
      <c r="CS41">
        <v>0</v>
      </c>
      <c r="CT41">
        <v>0</v>
      </c>
      <c r="CU41">
        <v>0</v>
      </c>
      <c r="CV41">
        <v>0</v>
      </c>
      <c r="CW41">
        <v>0</v>
      </c>
      <c r="CX41">
        <v>0</v>
      </c>
      <c r="CY41">
        <v>0</v>
      </c>
      <c r="CZ41">
        <v>0</v>
      </c>
      <c r="DA41">
        <v>0</v>
      </c>
      <c r="DB41">
        <v>0</v>
      </c>
      <c r="DC41">
        <v>1</v>
      </c>
      <c r="DD41">
        <v>1</v>
      </c>
      <c r="DE41">
        <v>0</v>
      </c>
      <c r="DF41">
        <v>0</v>
      </c>
      <c r="DG41">
        <v>0</v>
      </c>
      <c r="DH41">
        <v>0</v>
      </c>
      <c r="DI41">
        <v>0</v>
      </c>
      <c r="DJ41">
        <v>0</v>
      </c>
      <c r="DK41">
        <v>0</v>
      </c>
      <c r="DL41">
        <v>0</v>
      </c>
      <c r="DM41">
        <v>0</v>
      </c>
      <c r="DN41">
        <v>1</v>
      </c>
      <c r="DO41">
        <v>0</v>
      </c>
      <c r="DP41">
        <v>0</v>
      </c>
      <c r="DQ41">
        <v>0</v>
      </c>
      <c r="DR41">
        <v>0</v>
      </c>
      <c r="DS41">
        <v>0</v>
      </c>
      <c r="DT41">
        <v>0</v>
      </c>
      <c r="DU41">
        <v>0</v>
      </c>
      <c r="DV41">
        <v>0</v>
      </c>
      <c r="DX41">
        <v>1</v>
      </c>
      <c r="DY41">
        <v>0</v>
      </c>
      <c r="DZ41">
        <v>0</v>
      </c>
      <c r="EA41">
        <v>0</v>
      </c>
      <c r="EB41">
        <v>0</v>
      </c>
      <c r="EC41" s="23"/>
      <c r="ED41">
        <v>0</v>
      </c>
      <c r="EE41">
        <v>0</v>
      </c>
      <c r="EF41">
        <v>0</v>
      </c>
      <c r="EG41">
        <v>0</v>
      </c>
      <c r="EH41">
        <v>0</v>
      </c>
      <c r="EI41">
        <v>0</v>
      </c>
      <c r="EJ41">
        <v>0</v>
      </c>
      <c r="EK41">
        <v>0</v>
      </c>
      <c r="EL41">
        <v>0</v>
      </c>
      <c r="EM41">
        <v>0</v>
      </c>
      <c r="EN41">
        <v>0</v>
      </c>
      <c r="EO41">
        <v>0</v>
      </c>
      <c r="EP41">
        <v>0</v>
      </c>
      <c r="EQ41">
        <v>0</v>
      </c>
      <c r="ER41">
        <v>0</v>
      </c>
      <c r="ES41">
        <v>0</v>
      </c>
      <c r="ET41">
        <v>0</v>
      </c>
      <c r="EU41">
        <v>0</v>
      </c>
      <c r="EV41">
        <v>0</v>
      </c>
      <c r="EW41">
        <v>0</v>
      </c>
      <c r="EX41">
        <v>0</v>
      </c>
      <c r="EY41">
        <v>0</v>
      </c>
      <c r="EZ41">
        <v>0</v>
      </c>
      <c r="FA41">
        <v>0</v>
      </c>
      <c r="FB41">
        <v>0</v>
      </c>
      <c r="FC41">
        <v>0</v>
      </c>
      <c r="FD41">
        <v>0</v>
      </c>
      <c r="FE41">
        <v>0</v>
      </c>
      <c r="FF41">
        <v>0</v>
      </c>
      <c r="FG41">
        <v>0</v>
      </c>
      <c r="FH41">
        <v>0</v>
      </c>
      <c r="FI41">
        <v>0</v>
      </c>
      <c r="FJ41">
        <v>0</v>
      </c>
      <c r="FK41">
        <v>0</v>
      </c>
      <c r="FL41">
        <v>0</v>
      </c>
      <c r="FM41">
        <v>0</v>
      </c>
      <c r="FN41">
        <v>0</v>
      </c>
      <c r="FO41">
        <v>0</v>
      </c>
      <c r="FP41">
        <v>0</v>
      </c>
      <c r="FQ41">
        <v>0</v>
      </c>
      <c r="FR41">
        <v>0</v>
      </c>
      <c r="FS41">
        <v>0</v>
      </c>
      <c r="FT41">
        <v>0</v>
      </c>
      <c r="FU41">
        <v>0</v>
      </c>
      <c r="FV41">
        <v>0</v>
      </c>
      <c r="FW41">
        <v>0</v>
      </c>
      <c r="FX41">
        <v>0</v>
      </c>
      <c r="FY41">
        <v>0</v>
      </c>
      <c r="FZ41">
        <v>0</v>
      </c>
      <c r="GA41">
        <v>0</v>
      </c>
      <c r="GB41">
        <v>0</v>
      </c>
      <c r="GC41">
        <v>0</v>
      </c>
      <c r="GD41">
        <v>0</v>
      </c>
      <c r="GE41">
        <v>0</v>
      </c>
      <c r="GF41">
        <v>0</v>
      </c>
      <c r="GG41" s="60">
        <v>0</v>
      </c>
      <c r="GH41" s="60">
        <v>0</v>
      </c>
      <c r="GI41" s="60">
        <v>0</v>
      </c>
      <c r="GJ41" s="60">
        <v>0</v>
      </c>
      <c r="GK41" s="60">
        <v>0</v>
      </c>
      <c r="GL41">
        <v>0</v>
      </c>
      <c r="GM41">
        <v>0</v>
      </c>
      <c r="GN41">
        <v>0</v>
      </c>
      <c r="GO41">
        <v>0</v>
      </c>
      <c r="GP41">
        <v>0</v>
      </c>
      <c r="GQ41">
        <v>0</v>
      </c>
      <c r="GR41">
        <v>0</v>
      </c>
      <c r="GS41">
        <v>0</v>
      </c>
      <c r="GT41">
        <v>0</v>
      </c>
      <c r="GU41">
        <v>0</v>
      </c>
      <c r="GV41">
        <v>0</v>
      </c>
      <c r="GW41">
        <v>0</v>
      </c>
      <c r="GX41">
        <v>0</v>
      </c>
      <c r="GY41">
        <v>0</v>
      </c>
      <c r="GZ41">
        <v>0</v>
      </c>
      <c r="HA41">
        <v>0</v>
      </c>
      <c r="HB41">
        <v>0</v>
      </c>
      <c r="HC41">
        <v>0</v>
      </c>
      <c r="HD41">
        <v>0</v>
      </c>
      <c r="HE41">
        <v>0</v>
      </c>
      <c r="HF41">
        <v>0</v>
      </c>
      <c r="HG41">
        <v>0</v>
      </c>
      <c r="HH41">
        <v>0</v>
      </c>
      <c r="HI41">
        <v>0</v>
      </c>
      <c r="HJ41">
        <v>0</v>
      </c>
      <c r="HK41">
        <v>0</v>
      </c>
      <c r="HL41">
        <v>0</v>
      </c>
      <c r="HM41">
        <v>0</v>
      </c>
      <c r="HN41">
        <v>0</v>
      </c>
      <c r="HO41">
        <v>0</v>
      </c>
      <c r="HP41">
        <v>0</v>
      </c>
      <c r="HQ41">
        <v>0</v>
      </c>
      <c r="HR41">
        <v>0</v>
      </c>
      <c r="HS41">
        <v>0</v>
      </c>
      <c r="HT41">
        <v>0</v>
      </c>
      <c r="HU41">
        <v>0</v>
      </c>
      <c r="HV41">
        <v>0</v>
      </c>
      <c r="HW41">
        <v>0</v>
      </c>
      <c r="HX41">
        <v>0</v>
      </c>
      <c r="HY41">
        <v>0</v>
      </c>
      <c r="HZ41">
        <v>0</v>
      </c>
      <c r="IA41">
        <v>0</v>
      </c>
      <c r="IB41">
        <v>0</v>
      </c>
      <c r="IC41">
        <v>0</v>
      </c>
      <c r="ID41">
        <v>0</v>
      </c>
      <c r="IE41">
        <v>0</v>
      </c>
      <c r="IF41">
        <v>0</v>
      </c>
      <c r="IG41">
        <v>0</v>
      </c>
      <c r="IH41">
        <v>0</v>
      </c>
      <c r="II41">
        <v>0</v>
      </c>
      <c r="IJ41">
        <v>0</v>
      </c>
      <c r="IK41">
        <v>0</v>
      </c>
      <c r="IL41">
        <v>0</v>
      </c>
      <c r="IM41">
        <v>0</v>
      </c>
      <c r="IN41" s="26">
        <v>0</v>
      </c>
    </row>
    <row r="42" spans="1:248" x14ac:dyDescent="0.35">
      <c r="A42" s="27">
        <v>27</v>
      </c>
      <c r="B42" t="s">
        <v>144</v>
      </c>
      <c r="C42" t="s">
        <v>145</v>
      </c>
      <c r="D42">
        <v>1</v>
      </c>
      <c r="E42">
        <v>1</v>
      </c>
      <c r="F42">
        <v>1</v>
      </c>
      <c r="G42">
        <v>1</v>
      </c>
      <c r="H42">
        <v>1</v>
      </c>
      <c r="I42">
        <v>1</v>
      </c>
      <c r="J42">
        <v>1</v>
      </c>
      <c r="K42">
        <v>0</v>
      </c>
      <c r="L42">
        <v>1</v>
      </c>
      <c r="M42">
        <v>1</v>
      </c>
      <c r="N42">
        <v>0</v>
      </c>
      <c r="O42">
        <v>1</v>
      </c>
      <c r="P42">
        <v>1</v>
      </c>
      <c r="Q42">
        <v>1</v>
      </c>
      <c r="R42">
        <v>1</v>
      </c>
      <c r="S42">
        <v>1</v>
      </c>
      <c r="T42">
        <v>1</v>
      </c>
      <c r="U42">
        <v>1</v>
      </c>
      <c r="V42">
        <v>1</v>
      </c>
      <c r="W42">
        <v>1</v>
      </c>
      <c r="X42">
        <v>1</v>
      </c>
      <c r="Y42">
        <v>1</v>
      </c>
      <c r="Z42">
        <v>1</v>
      </c>
      <c r="AA42">
        <v>1</v>
      </c>
      <c r="AB42">
        <v>1</v>
      </c>
      <c r="AC42">
        <v>1</v>
      </c>
      <c r="AD42">
        <v>1</v>
      </c>
      <c r="AE42">
        <v>1</v>
      </c>
      <c r="AF42">
        <v>1</v>
      </c>
      <c r="AG42">
        <v>1</v>
      </c>
      <c r="AH42">
        <v>0</v>
      </c>
      <c r="AI42">
        <v>0</v>
      </c>
      <c r="AJ42">
        <v>0</v>
      </c>
      <c r="AK42">
        <v>1</v>
      </c>
      <c r="AL42">
        <v>1</v>
      </c>
      <c r="AM42">
        <v>1</v>
      </c>
      <c r="AN42">
        <v>1</v>
      </c>
      <c r="AO42">
        <v>1</v>
      </c>
      <c r="AP42">
        <v>1</v>
      </c>
      <c r="AQ42">
        <v>1</v>
      </c>
      <c r="AR42">
        <v>0</v>
      </c>
      <c r="AS42">
        <v>0</v>
      </c>
      <c r="AT42">
        <v>1</v>
      </c>
      <c r="AU42">
        <v>1</v>
      </c>
      <c r="AV42">
        <v>1</v>
      </c>
      <c r="AW42">
        <v>1</v>
      </c>
      <c r="AX42">
        <v>1</v>
      </c>
      <c r="AY42">
        <v>1</v>
      </c>
      <c r="AZ42">
        <v>1</v>
      </c>
      <c r="BA42">
        <v>1</v>
      </c>
      <c r="BB42">
        <v>0</v>
      </c>
      <c r="BC42">
        <v>1</v>
      </c>
      <c r="BD42">
        <v>1</v>
      </c>
      <c r="BE42">
        <v>1</v>
      </c>
      <c r="BF42">
        <v>1</v>
      </c>
      <c r="BG42">
        <v>1</v>
      </c>
      <c r="BH42">
        <v>1</v>
      </c>
      <c r="BI42">
        <v>1</v>
      </c>
      <c r="BJ42">
        <v>1</v>
      </c>
      <c r="BK42">
        <v>1</v>
      </c>
      <c r="BL42">
        <v>0</v>
      </c>
      <c r="BM42">
        <v>0</v>
      </c>
      <c r="BN42">
        <v>0</v>
      </c>
      <c r="BO42">
        <v>0</v>
      </c>
      <c r="BP42">
        <v>1</v>
      </c>
      <c r="BQ42">
        <v>0</v>
      </c>
      <c r="BR42">
        <v>0</v>
      </c>
      <c r="BS42">
        <v>0</v>
      </c>
      <c r="BT42">
        <v>1</v>
      </c>
      <c r="BU42">
        <v>1</v>
      </c>
      <c r="BV42">
        <v>0</v>
      </c>
      <c r="BW42">
        <v>0</v>
      </c>
      <c r="BX42">
        <v>0</v>
      </c>
      <c r="BY42">
        <v>0</v>
      </c>
      <c r="BZ42">
        <v>0</v>
      </c>
      <c r="CA42">
        <v>1</v>
      </c>
      <c r="CB42">
        <v>1</v>
      </c>
      <c r="CC42">
        <v>1</v>
      </c>
      <c r="CD42">
        <v>1</v>
      </c>
      <c r="CE42">
        <v>1</v>
      </c>
      <c r="CF42">
        <v>0</v>
      </c>
      <c r="CG42">
        <v>0</v>
      </c>
      <c r="CH42">
        <v>0</v>
      </c>
      <c r="CI42">
        <v>0</v>
      </c>
      <c r="CJ42">
        <v>0</v>
      </c>
      <c r="CK42">
        <v>0</v>
      </c>
      <c r="CL42">
        <v>0</v>
      </c>
      <c r="CM42">
        <v>0</v>
      </c>
      <c r="CN42">
        <v>0</v>
      </c>
      <c r="CO42">
        <v>0</v>
      </c>
      <c r="CP42">
        <v>0</v>
      </c>
      <c r="CQ42">
        <v>0</v>
      </c>
      <c r="CR42">
        <v>1</v>
      </c>
      <c r="CS42">
        <v>1</v>
      </c>
      <c r="CT42">
        <v>1</v>
      </c>
      <c r="CU42">
        <v>0</v>
      </c>
      <c r="CV42">
        <v>0</v>
      </c>
      <c r="CW42">
        <v>1</v>
      </c>
      <c r="CX42">
        <v>1</v>
      </c>
      <c r="CY42">
        <v>1</v>
      </c>
      <c r="CZ42">
        <v>0</v>
      </c>
      <c r="DA42">
        <v>0</v>
      </c>
      <c r="DB42">
        <v>1</v>
      </c>
      <c r="DC42">
        <v>1</v>
      </c>
      <c r="DD42">
        <v>1</v>
      </c>
      <c r="DE42">
        <v>0</v>
      </c>
      <c r="DF42">
        <v>0</v>
      </c>
      <c r="DG42">
        <v>0</v>
      </c>
      <c r="DH42">
        <v>0</v>
      </c>
      <c r="DI42">
        <v>1</v>
      </c>
      <c r="DJ42">
        <v>0</v>
      </c>
      <c r="DK42">
        <v>0</v>
      </c>
      <c r="DL42">
        <v>0</v>
      </c>
      <c r="DM42">
        <v>1</v>
      </c>
      <c r="DN42">
        <v>1</v>
      </c>
      <c r="DO42">
        <v>0</v>
      </c>
      <c r="DP42">
        <v>0</v>
      </c>
      <c r="DQ42">
        <v>0</v>
      </c>
      <c r="DR42">
        <v>0</v>
      </c>
      <c r="DS42">
        <v>0</v>
      </c>
      <c r="DT42">
        <v>0</v>
      </c>
      <c r="DU42">
        <v>0</v>
      </c>
      <c r="DV42">
        <v>1</v>
      </c>
      <c r="DW42">
        <v>1</v>
      </c>
      <c r="DX42">
        <v>1</v>
      </c>
      <c r="DY42">
        <v>0</v>
      </c>
      <c r="DZ42">
        <v>0</v>
      </c>
      <c r="EA42">
        <v>1</v>
      </c>
      <c r="EB42">
        <v>1</v>
      </c>
      <c r="EC42" s="23"/>
      <c r="ED42">
        <v>0</v>
      </c>
      <c r="EE42">
        <v>0</v>
      </c>
      <c r="EF42">
        <v>0</v>
      </c>
      <c r="EG42">
        <v>0</v>
      </c>
      <c r="EH42">
        <v>0</v>
      </c>
      <c r="EI42">
        <v>0</v>
      </c>
      <c r="EJ42">
        <v>0</v>
      </c>
      <c r="EK42">
        <v>0</v>
      </c>
      <c r="EL42">
        <v>0</v>
      </c>
      <c r="EM42">
        <v>0</v>
      </c>
      <c r="EN42">
        <v>0</v>
      </c>
      <c r="EO42">
        <v>0</v>
      </c>
      <c r="EP42">
        <v>0</v>
      </c>
      <c r="EQ42">
        <v>0</v>
      </c>
      <c r="ER42">
        <v>0</v>
      </c>
      <c r="ES42">
        <v>0</v>
      </c>
      <c r="ET42">
        <v>0</v>
      </c>
      <c r="EU42">
        <v>0</v>
      </c>
      <c r="EV42">
        <v>0</v>
      </c>
      <c r="EW42">
        <v>0</v>
      </c>
      <c r="EX42">
        <v>0</v>
      </c>
      <c r="EY42">
        <v>0</v>
      </c>
      <c r="EZ42">
        <v>1</v>
      </c>
      <c r="FA42">
        <v>1</v>
      </c>
      <c r="FB42">
        <v>1</v>
      </c>
      <c r="FC42">
        <v>0</v>
      </c>
      <c r="FD42">
        <v>0</v>
      </c>
      <c r="FE42">
        <v>0</v>
      </c>
      <c r="FF42">
        <v>0</v>
      </c>
      <c r="FG42">
        <v>0</v>
      </c>
      <c r="FH42">
        <v>0</v>
      </c>
      <c r="FI42">
        <v>0</v>
      </c>
      <c r="FJ42">
        <v>0</v>
      </c>
      <c r="FK42">
        <v>0</v>
      </c>
      <c r="FL42">
        <v>0</v>
      </c>
      <c r="FM42">
        <v>0</v>
      </c>
      <c r="FN42">
        <v>0</v>
      </c>
      <c r="FO42">
        <v>0</v>
      </c>
      <c r="FP42">
        <v>0</v>
      </c>
      <c r="FQ42">
        <v>0</v>
      </c>
      <c r="FR42">
        <v>0</v>
      </c>
      <c r="FS42">
        <v>0</v>
      </c>
      <c r="FT42">
        <v>0</v>
      </c>
      <c r="FU42">
        <v>0</v>
      </c>
      <c r="FV42">
        <v>0</v>
      </c>
      <c r="FW42">
        <v>0</v>
      </c>
      <c r="FX42">
        <v>0</v>
      </c>
      <c r="FY42">
        <v>0</v>
      </c>
      <c r="FZ42">
        <v>0</v>
      </c>
      <c r="GA42">
        <v>0</v>
      </c>
      <c r="GB42">
        <v>0</v>
      </c>
      <c r="GC42">
        <v>0</v>
      </c>
      <c r="GD42">
        <v>0</v>
      </c>
      <c r="GE42">
        <v>0</v>
      </c>
      <c r="GF42">
        <v>0</v>
      </c>
      <c r="GG42" s="60">
        <v>0</v>
      </c>
      <c r="GH42" s="60">
        <v>0</v>
      </c>
      <c r="GI42" s="60">
        <v>0</v>
      </c>
      <c r="GJ42" s="60">
        <v>0</v>
      </c>
      <c r="GK42" s="60">
        <v>0</v>
      </c>
      <c r="GL42">
        <v>0</v>
      </c>
      <c r="GM42">
        <v>0</v>
      </c>
      <c r="GN42">
        <v>0</v>
      </c>
      <c r="GO42">
        <v>0</v>
      </c>
      <c r="GP42">
        <v>1</v>
      </c>
      <c r="GQ42">
        <v>0</v>
      </c>
      <c r="GR42">
        <v>0</v>
      </c>
      <c r="GS42">
        <v>1</v>
      </c>
      <c r="GT42">
        <v>1</v>
      </c>
      <c r="GU42">
        <v>1</v>
      </c>
      <c r="GV42">
        <v>0</v>
      </c>
      <c r="GW42">
        <v>0</v>
      </c>
      <c r="GX42">
        <v>0</v>
      </c>
      <c r="GY42">
        <v>0</v>
      </c>
      <c r="GZ42">
        <v>1</v>
      </c>
      <c r="HA42">
        <v>0</v>
      </c>
      <c r="HB42">
        <v>0</v>
      </c>
      <c r="HC42">
        <v>0</v>
      </c>
      <c r="HD42">
        <v>0</v>
      </c>
      <c r="HE42">
        <v>0</v>
      </c>
      <c r="HF42">
        <v>0</v>
      </c>
      <c r="HG42">
        <v>0</v>
      </c>
      <c r="HH42">
        <v>1</v>
      </c>
      <c r="HI42">
        <v>1</v>
      </c>
      <c r="HJ42">
        <v>1</v>
      </c>
      <c r="HK42">
        <v>0</v>
      </c>
      <c r="HL42">
        <v>0</v>
      </c>
      <c r="HM42">
        <v>0</v>
      </c>
      <c r="HN42">
        <v>0</v>
      </c>
      <c r="HO42">
        <v>0</v>
      </c>
      <c r="HP42">
        <v>0</v>
      </c>
      <c r="HQ42">
        <v>0</v>
      </c>
      <c r="HR42">
        <v>0</v>
      </c>
      <c r="HS42">
        <v>0</v>
      </c>
      <c r="HT42">
        <v>0</v>
      </c>
      <c r="HU42">
        <v>0</v>
      </c>
      <c r="HV42">
        <v>0</v>
      </c>
      <c r="HW42">
        <v>1</v>
      </c>
      <c r="HX42">
        <v>1</v>
      </c>
      <c r="HY42">
        <v>1</v>
      </c>
      <c r="HZ42">
        <v>0</v>
      </c>
      <c r="IA42">
        <v>0</v>
      </c>
      <c r="IB42">
        <v>1</v>
      </c>
      <c r="IC42">
        <v>1</v>
      </c>
      <c r="ID42">
        <v>1</v>
      </c>
      <c r="IE42">
        <v>0</v>
      </c>
      <c r="IF42">
        <v>0</v>
      </c>
      <c r="IG42">
        <v>0</v>
      </c>
      <c r="IH42">
        <v>0</v>
      </c>
      <c r="II42">
        <v>0</v>
      </c>
      <c r="IJ42">
        <v>0</v>
      </c>
      <c r="IK42">
        <v>0</v>
      </c>
      <c r="IL42">
        <v>1</v>
      </c>
      <c r="IM42">
        <v>0</v>
      </c>
      <c r="IN42" s="26">
        <v>1</v>
      </c>
    </row>
    <row r="43" spans="1:248" x14ac:dyDescent="0.35">
      <c r="A43" s="27">
        <v>28</v>
      </c>
      <c r="B43" t="s">
        <v>146</v>
      </c>
      <c r="C43" t="s">
        <v>147</v>
      </c>
      <c r="D43">
        <v>1</v>
      </c>
      <c r="E43">
        <v>1</v>
      </c>
      <c r="F43">
        <v>1</v>
      </c>
      <c r="G43">
        <v>1</v>
      </c>
      <c r="H43">
        <v>1</v>
      </c>
      <c r="I43">
        <v>1</v>
      </c>
      <c r="J43">
        <v>1</v>
      </c>
      <c r="K43">
        <v>0</v>
      </c>
      <c r="L43">
        <v>0</v>
      </c>
      <c r="M43">
        <v>1</v>
      </c>
      <c r="N43">
        <v>0</v>
      </c>
      <c r="O43">
        <v>1</v>
      </c>
      <c r="P43">
        <v>1</v>
      </c>
      <c r="Q43">
        <v>1</v>
      </c>
      <c r="R43">
        <v>1</v>
      </c>
      <c r="S43">
        <v>1</v>
      </c>
      <c r="T43">
        <v>1</v>
      </c>
      <c r="U43">
        <v>1</v>
      </c>
      <c r="V43">
        <v>1</v>
      </c>
      <c r="W43">
        <v>1</v>
      </c>
      <c r="X43">
        <v>0</v>
      </c>
      <c r="Y43">
        <v>0</v>
      </c>
      <c r="Z43">
        <v>0</v>
      </c>
      <c r="AA43">
        <v>1</v>
      </c>
      <c r="AB43">
        <v>1</v>
      </c>
      <c r="AC43">
        <v>0</v>
      </c>
      <c r="AD43">
        <v>1</v>
      </c>
      <c r="AE43">
        <v>1</v>
      </c>
      <c r="AF43">
        <v>1</v>
      </c>
      <c r="AG43">
        <v>1</v>
      </c>
      <c r="AH43">
        <v>0</v>
      </c>
      <c r="AI43">
        <v>1</v>
      </c>
      <c r="AJ43">
        <v>1</v>
      </c>
      <c r="AK43">
        <v>1</v>
      </c>
      <c r="AL43">
        <v>1</v>
      </c>
      <c r="AM43">
        <v>1</v>
      </c>
      <c r="AN43">
        <v>1</v>
      </c>
      <c r="AO43">
        <v>1</v>
      </c>
      <c r="AP43">
        <v>1</v>
      </c>
      <c r="AQ43">
        <v>1</v>
      </c>
      <c r="AR43">
        <v>0</v>
      </c>
      <c r="AS43">
        <v>0</v>
      </c>
      <c r="AT43">
        <v>1</v>
      </c>
      <c r="AU43">
        <v>1</v>
      </c>
      <c r="AV43">
        <v>1</v>
      </c>
      <c r="AW43">
        <v>1</v>
      </c>
      <c r="AX43">
        <v>1</v>
      </c>
      <c r="AY43">
        <v>1</v>
      </c>
      <c r="AZ43">
        <v>1</v>
      </c>
      <c r="BA43">
        <v>1</v>
      </c>
      <c r="BB43">
        <v>1</v>
      </c>
      <c r="BC43">
        <v>0</v>
      </c>
      <c r="BD43">
        <v>0</v>
      </c>
      <c r="BE43">
        <v>0</v>
      </c>
      <c r="BF43">
        <v>0</v>
      </c>
      <c r="BG43">
        <v>0</v>
      </c>
      <c r="BH43">
        <v>0</v>
      </c>
      <c r="BI43">
        <v>0</v>
      </c>
      <c r="BJ43">
        <v>0</v>
      </c>
      <c r="BK43">
        <v>0</v>
      </c>
      <c r="BL43">
        <v>0</v>
      </c>
      <c r="BM43">
        <v>0</v>
      </c>
      <c r="BN43">
        <v>0</v>
      </c>
      <c r="BO43">
        <v>0</v>
      </c>
      <c r="BP43">
        <v>1</v>
      </c>
      <c r="BQ43">
        <v>0</v>
      </c>
      <c r="BR43">
        <v>0</v>
      </c>
      <c r="BS43">
        <v>1</v>
      </c>
      <c r="BT43">
        <v>0</v>
      </c>
      <c r="BU43">
        <v>1</v>
      </c>
      <c r="BV43">
        <v>1</v>
      </c>
      <c r="BW43">
        <v>1</v>
      </c>
      <c r="BX43">
        <v>1</v>
      </c>
      <c r="BY43">
        <v>1</v>
      </c>
      <c r="BZ43">
        <v>1</v>
      </c>
      <c r="CA43">
        <v>0</v>
      </c>
      <c r="CB43">
        <v>0</v>
      </c>
      <c r="CC43">
        <v>0</v>
      </c>
      <c r="CD43">
        <v>1</v>
      </c>
      <c r="CE43">
        <v>1</v>
      </c>
      <c r="CF43">
        <v>0</v>
      </c>
      <c r="CG43">
        <v>0</v>
      </c>
      <c r="CH43">
        <v>0</v>
      </c>
      <c r="CI43">
        <v>0</v>
      </c>
      <c r="CJ43">
        <v>0</v>
      </c>
      <c r="CK43">
        <v>0</v>
      </c>
      <c r="CL43">
        <v>0</v>
      </c>
      <c r="CM43">
        <v>0</v>
      </c>
      <c r="CN43">
        <v>0</v>
      </c>
      <c r="CO43">
        <v>0</v>
      </c>
      <c r="CP43">
        <v>0</v>
      </c>
      <c r="CQ43">
        <v>0</v>
      </c>
      <c r="CR43">
        <v>1</v>
      </c>
      <c r="CS43">
        <v>1</v>
      </c>
      <c r="CT43">
        <v>1</v>
      </c>
      <c r="CU43">
        <v>0</v>
      </c>
      <c r="CV43">
        <v>0</v>
      </c>
      <c r="CW43">
        <v>1</v>
      </c>
      <c r="CX43">
        <v>1</v>
      </c>
      <c r="CY43">
        <v>1</v>
      </c>
      <c r="CZ43">
        <v>0</v>
      </c>
      <c r="DA43">
        <v>0</v>
      </c>
      <c r="DB43">
        <v>1</v>
      </c>
      <c r="DC43">
        <v>1</v>
      </c>
      <c r="DD43">
        <v>1</v>
      </c>
      <c r="DE43">
        <v>0</v>
      </c>
      <c r="DF43">
        <v>0</v>
      </c>
      <c r="DG43">
        <v>0</v>
      </c>
      <c r="DH43">
        <v>0</v>
      </c>
      <c r="DI43">
        <v>1</v>
      </c>
      <c r="DJ43">
        <v>0</v>
      </c>
      <c r="DK43">
        <v>0</v>
      </c>
      <c r="DL43">
        <v>0</v>
      </c>
      <c r="DM43">
        <v>0</v>
      </c>
      <c r="DN43">
        <v>1</v>
      </c>
      <c r="DO43">
        <v>0</v>
      </c>
      <c r="DP43">
        <v>0</v>
      </c>
      <c r="DQ43">
        <v>0</v>
      </c>
      <c r="DR43">
        <v>0</v>
      </c>
      <c r="DS43">
        <v>0</v>
      </c>
      <c r="DT43">
        <v>0</v>
      </c>
      <c r="DU43">
        <v>0</v>
      </c>
      <c r="DV43">
        <v>1</v>
      </c>
      <c r="DW43">
        <v>1</v>
      </c>
      <c r="DX43">
        <v>1</v>
      </c>
      <c r="DY43">
        <v>0</v>
      </c>
      <c r="DZ43">
        <v>0</v>
      </c>
      <c r="EA43">
        <v>0</v>
      </c>
      <c r="EB43">
        <v>0</v>
      </c>
      <c r="EC43" s="23"/>
      <c r="ED43">
        <v>0</v>
      </c>
      <c r="EE43">
        <v>0</v>
      </c>
      <c r="EF43">
        <v>1</v>
      </c>
      <c r="EG43">
        <v>1</v>
      </c>
      <c r="EH43">
        <v>0</v>
      </c>
      <c r="EI43">
        <v>0</v>
      </c>
      <c r="EJ43">
        <v>0</v>
      </c>
      <c r="EK43">
        <v>0</v>
      </c>
      <c r="EL43">
        <v>0</v>
      </c>
      <c r="EM43">
        <v>0</v>
      </c>
      <c r="EN43">
        <v>0</v>
      </c>
      <c r="EO43">
        <v>0</v>
      </c>
      <c r="EP43">
        <v>1</v>
      </c>
      <c r="EQ43">
        <v>1</v>
      </c>
      <c r="ER43">
        <v>1</v>
      </c>
      <c r="ES43">
        <v>0</v>
      </c>
      <c r="ET43">
        <v>0</v>
      </c>
      <c r="EU43">
        <v>1</v>
      </c>
      <c r="EV43">
        <v>1</v>
      </c>
      <c r="EW43">
        <v>1</v>
      </c>
      <c r="EX43">
        <v>0</v>
      </c>
      <c r="EY43">
        <v>0</v>
      </c>
      <c r="EZ43">
        <v>1</v>
      </c>
      <c r="FA43">
        <v>1</v>
      </c>
      <c r="FB43">
        <v>1</v>
      </c>
      <c r="FC43">
        <v>0</v>
      </c>
      <c r="FD43">
        <v>0</v>
      </c>
      <c r="FE43">
        <v>1</v>
      </c>
      <c r="FF43">
        <v>1</v>
      </c>
      <c r="FG43">
        <v>1</v>
      </c>
      <c r="FH43">
        <v>0</v>
      </c>
      <c r="FI43">
        <v>0</v>
      </c>
      <c r="FJ43">
        <v>1</v>
      </c>
      <c r="FK43">
        <v>1</v>
      </c>
      <c r="FL43">
        <v>1</v>
      </c>
      <c r="FM43">
        <v>0</v>
      </c>
      <c r="FN43">
        <v>0</v>
      </c>
      <c r="FO43">
        <v>1</v>
      </c>
      <c r="FP43">
        <v>1</v>
      </c>
      <c r="FQ43">
        <v>1</v>
      </c>
      <c r="FR43">
        <v>0</v>
      </c>
      <c r="FS43">
        <v>0</v>
      </c>
      <c r="FT43">
        <v>1</v>
      </c>
      <c r="FU43">
        <v>1</v>
      </c>
      <c r="FV43">
        <v>1</v>
      </c>
      <c r="FW43">
        <v>0</v>
      </c>
      <c r="FX43">
        <v>0</v>
      </c>
      <c r="FY43">
        <v>1</v>
      </c>
      <c r="FZ43">
        <v>1</v>
      </c>
      <c r="GA43">
        <v>1</v>
      </c>
      <c r="GB43">
        <v>0</v>
      </c>
      <c r="GC43">
        <v>0</v>
      </c>
      <c r="GD43">
        <v>0</v>
      </c>
      <c r="GE43">
        <v>0</v>
      </c>
      <c r="GF43">
        <v>0</v>
      </c>
      <c r="GG43" s="60">
        <v>0</v>
      </c>
      <c r="GH43" s="60">
        <v>0</v>
      </c>
      <c r="GI43" s="60">
        <v>0</v>
      </c>
      <c r="GJ43" s="60">
        <v>0</v>
      </c>
      <c r="GK43" s="60">
        <v>0</v>
      </c>
      <c r="GL43">
        <v>0</v>
      </c>
      <c r="GM43">
        <v>0</v>
      </c>
      <c r="GN43">
        <v>0</v>
      </c>
      <c r="GO43">
        <v>0</v>
      </c>
      <c r="GP43">
        <v>1</v>
      </c>
      <c r="GQ43">
        <v>0</v>
      </c>
      <c r="GR43">
        <v>0</v>
      </c>
      <c r="GS43">
        <v>0</v>
      </c>
      <c r="GT43">
        <v>1</v>
      </c>
      <c r="GU43">
        <v>1</v>
      </c>
      <c r="GV43">
        <v>0</v>
      </c>
      <c r="GW43">
        <v>0</v>
      </c>
      <c r="GX43">
        <v>0</v>
      </c>
      <c r="GY43">
        <v>0</v>
      </c>
      <c r="GZ43">
        <v>0</v>
      </c>
      <c r="HA43">
        <v>0</v>
      </c>
      <c r="HB43">
        <v>0</v>
      </c>
      <c r="HC43">
        <v>1</v>
      </c>
      <c r="HD43">
        <v>1</v>
      </c>
      <c r="HE43">
        <v>1</v>
      </c>
      <c r="HF43">
        <v>0</v>
      </c>
      <c r="HG43">
        <v>0</v>
      </c>
      <c r="HH43">
        <v>1</v>
      </c>
      <c r="HI43">
        <v>1</v>
      </c>
      <c r="HJ43">
        <v>1</v>
      </c>
      <c r="HK43">
        <v>0</v>
      </c>
      <c r="HL43">
        <v>0</v>
      </c>
      <c r="HM43">
        <v>0</v>
      </c>
      <c r="HN43">
        <v>0</v>
      </c>
      <c r="HO43">
        <v>0</v>
      </c>
      <c r="HP43">
        <v>0</v>
      </c>
      <c r="HQ43">
        <v>0</v>
      </c>
      <c r="HR43">
        <v>0</v>
      </c>
      <c r="HS43">
        <v>0</v>
      </c>
      <c r="HT43">
        <v>0</v>
      </c>
      <c r="HU43">
        <v>0</v>
      </c>
      <c r="HV43">
        <v>0</v>
      </c>
      <c r="HW43">
        <v>1</v>
      </c>
      <c r="HX43">
        <v>1</v>
      </c>
      <c r="HY43">
        <v>1</v>
      </c>
      <c r="HZ43">
        <v>0</v>
      </c>
      <c r="IA43">
        <v>0</v>
      </c>
      <c r="IB43">
        <v>1</v>
      </c>
      <c r="IC43">
        <v>1</v>
      </c>
      <c r="ID43">
        <v>1</v>
      </c>
      <c r="IE43">
        <v>0</v>
      </c>
      <c r="IF43">
        <v>0</v>
      </c>
      <c r="IG43">
        <v>0</v>
      </c>
      <c r="IH43">
        <v>1</v>
      </c>
      <c r="II43">
        <v>1</v>
      </c>
      <c r="IJ43">
        <v>0</v>
      </c>
      <c r="IK43">
        <v>0</v>
      </c>
      <c r="IL43">
        <v>1</v>
      </c>
      <c r="IM43">
        <v>0</v>
      </c>
      <c r="IN43" s="26">
        <v>0</v>
      </c>
    </row>
    <row r="44" spans="1:248" x14ac:dyDescent="0.35">
      <c r="A44" s="27">
        <v>29</v>
      </c>
      <c r="B44" t="s">
        <v>148</v>
      </c>
      <c r="C44" t="s">
        <v>149</v>
      </c>
      <c r="D44">
        <v>0</v>
      </c>
      <c r="E44">
        <v>0</v>
      </c>
      <c r="F44">
        <v>0</v>
      </c>
      <c r="G44">
        <v>0</v>
      </c>
      <c r="H44">
        <v>0</v>
      </c>
      <c r="I44">
        <v>0</v>
      </c>
      <c r="J44">
        <v>0</v>
      </c>
      <c r="K44">
        <v>1</v>
      </c>
      <c r="L44">
        <v>0</v>
      </c>
      <c r="M44">
        <v>0</v>
      </c>
      <c r="N44">
        <v>0</v>
      </c>
      <c r="O44">
        <v>0</v>
      </c>
      <c r="P44">
        <v>1</v>
      </c>
      <c r="Q44">
        <v>1</v>
      </c>
      <c r="R44">
        <v>0</v>
      </c>
      <c r="S44">
        <v>0</v>
      </c>
      <c r="T44">
        <v>0</v>
      </c>
      <c r="U44">
        <v>0</v>
      </c>
      <c r="V44">
        <v>0</v>
      </c>
      <c r="W44">
        <v>0</v>
      </c>
      <c r="X44">
        <v>0</v>
      </c>
      <c r="Y44">
        <v>0</v>
      </c>
      <c r="Z44">
        <v>0</v>
      </c>
      <c r="AA44">
        <v>0</v>
      </c>
      <c r="AB44">
        <v>0</v>
      </c>
      <c r="AC44">
        <v>0</v>
      </c>
      <c r="AD44">
        <v>1</v>
      </c>
      <c r="AE44">
        <v>1</v>
      </c>
      <c r="AF44">
        <v>1</v>
      </c>
      <c r="AG44">
        <v>1</v>
      </c>
      <c r="AH44">
        <v>0</v>
      </c>
      <c r="AI44">
        <v>0</v>
      </c>
      <c r="AJ44">
        <v>0</v>
      </c>
      <c r="AK44">
        <v>0</v>
      </c>
      <c r="AL44">
        <v>1</v>
      </c>
      <c r="AM44">
        <v>0</v>
      </c>
      <c r="AN44">
        <v>1</v>
      </c>
      <c r="AO44">
        <v>1</v>
      </c>
      <c r="AP44">
        <v>1</v>
      </c>
      <c r="AQ44">
        <v>1</v>
      </c>
      <c r="AR44">
        <v>0</v>
      </c>
      <c r="AS44">
        <v>0</v>
      </c>
      <c r="AT44">
        <v>1</v>
      </c>
      <c r="AU44">
        <v>1</v>
      </c>
      <c r="AV44">
        <v>1</v>
      </c>
      <c r="AW44">
        <v>1</v>
      </c>
      <c r="AX44">
        <v>1</v>
      </c>
      <c r="AY44">
        <v>1</v>
      </c>
      <c r="AZ44">
        <v>1</v>
      </c>
      <c r="BA44">
        <v>1</v>
      </c>
      <c r="BB44">
        <v>0</v>
      </c>
      <c r="BC44">
        <v>0</v>
      </c>
      <c r="BD44">
        <v>0</v>
      </c>
      <c r="BE44">
        <v>0</v>
      </c>
      <c r="BF44">
        <v>0</v>
      </c>
      <c r="BG44">
        <v>0</v>
      </c>
      <c r="BH44">
        <v>0</v>
      </c>
      <c r="BI44">
        <v>0</v>
      </c>
      <c r="BJ44">
        <v>0</v>
      </c>
      <c r="BK44">
        <v>0</v>
      </c>
      <c r="BL44">
        <v>0</v>
      </c>
      <c r="BM44">
        <v>0</v>
      </c>
      <c r="BN44">
        <v>0</v>
      </c>
      <c r="BO44">
        <v>0</v>
      </c>
      <c r="BP44">
        <v>1</v>
      </c>
      <c r="BQ44">
        <v>0</v>
      </c>
      <c r="BR44">
        <v>0</v>
      </c>
      <c r="BS44">
        <v>0</v>
      </c>
      <c r="BT44">
        <v>0</v>
      </c>
      <c r="BU44">
        <v>0</v>
      </c>
      <c r="BV44">
        <v>0</v>
      </c>
      <c r="BW44">
        <v>0</v>
      </c>
      <c r="BX44">
        <v>0</v>
      </c>
      <c r="BY44">
        <v>0</v>
      </c>
      <c r="BZ44">
        <v>0</v>
      </c>
      <c r="CA44">
        <v>0</v>
      </c>
      <c r="CB44">
        <v>0</v>
      </c>
      <c r="CC44">
        <v>0</v>
      </c>
      <c r="CD44">
        <v>1</v>
      </c>
      <c r="CE44">
        <v>1</v>
      </c>
      <c r="CF44">
        <v>0</v>
      </c>
      <c r="CG44">
        <v>0</v>
      </c>
      <c r="CH44">
        <v>0</v>
      </c>
      <c r="CI44">
        <v>0</v>
      </c>
      <c r="CJ44">
        <v>0</v>
      </c>
      <c r="CK44">
        <v>0</v>
      </c>
      <c r="CL44">
        <v>0</v>
      </c>
      <c r="CM44">
        <v>0</v>
      </c>
      <c r="CN44">
        <v>0</v>
      </c>
      <c r="CO44">
        <v>0</v>
      </c>
      <c r="CP44">
        <v>0</v>
      </c>
      <c r="CQ44">
        <v>0</v>
      </c>
      <c r="CR44">
        <v>0</v>
      </c>
      <c r="CS44">
        <v>0</v>
      </c>
      <c r="CT44">
        <v>0</v>
      </c>
      <c r="CU44">
        <v>0</v>
      </c>
      <c r="CV44">
        <v>0</v>
      </c>
      <c r="CW44">
        <v>0</v>
      </c>
      <c r="CX44">
        <v>0</v>
      </c>
      <c r="CY44">
        <v>0</v>
      </c>
      <c r="CZ44">
        <v>0</v>
      </c>
      <c r="DA44">
        <v>0</v>
      </c>
      <c r="DB44">
        <v>0</v>
      </c>
      <c r="DC44">
        <v>1</v>
      </c>
      <c r="DD44">
        <v>1</v>
      </c>
      <c r="DE44">
        <v>0</v>
      </c>
      <c r="DF44">
        <v>0</v>
      </c>
      <c r="DG44">
        <v>0</v>
      </c>
      <c r="DH44">
        <v>0</v>
      </c>
      <c r="DI44">
        <v>0</v>
      </c>
      <c r="DJ44">
        <v>0</v>
      </c>
      <c r="DK44">
        <v>0</v>
      </c>
      <c r="DL44">
        <v>0</v>
      </c>
      <c r="DM44">
        <v>0</v>
      </c>
      <c r="DN44">
        <v>1</v>
      </c>
      <c r="DO44">
        <v>0</v>
      </c>
      <c r="DP44">
        <v>0</v>
      </c>
      <c r="DQ44">
        <v>0</v>
      </c>
      <c r="DR44">
        <v>0</v>
      </c>
      <c r="DS44">
        <v>0</v>
      </c>
      <c r="DT44">
        <v>0</v>
      </c>
      <c r="DU44">
        <v>0</v>
      </c>
      <c r="DV44">
        <v>0</v>
      </c>
      <c r="DW44">
        <v>0</v>
      </c>
      <c r="DX44">
        <v>1</v>
      </c>
      <c r="DY44">
        <v>0</v>
      </c>
      <c r="DZ44">
        <v>0</v>
      </c>
      <c r="EA44">
        <v>0</v>
      </c>
      <c r="EB44">
        <v>0</v>
      </c>
      <c r="EC44" s="23"/>
      <c r="ED44">
        <v>0</v>
      </c>
      <c r="EE44">
        <v>0</v>
      </c>
      <c r="EF44">
        <v>0</v>
      </c>
      <c r="EG44">
        <v>0</v>
      </c>
      <c r="EH44">
        <v>0</v>
      </c>
      <c r="EI44">
        <v>0</v>
      </c>
      <c r="EJ44">
        <v>0</v>
      </c>
      <c r="EK44">
        <v>0</v>
      </c>
      <c r="EL44">
        <v>0</v>
      </c>
      <c r="EM44">
        <v>0</v>
      </c>
      <c r="EN44">
        <v>0</v>
      </c>
      <c r="EO44">
        <v>0</v>
      </c>
      <c r="EP44">
        <v>0</v>
      </c>
      <c r="EQ44">
        <v>0</v>
      </c>
      <c r="ER44">
        <v>0</v>
      </c>
      <c r="ES44">
        <v>0</v>
      </c>
      <c r="ET44">
        <v>0</v>
      </c>
      <c r="EU44">
        <v>0</v>
      </c>
      <c r="EV44">
        <v>0</v>
      </c>
      <c r="EW44">
        <v>0</v>
      </c>
      <c r="EX44">
        <v>0</v>
      </c>
      <c r="EY44">
        <v>0</v>
      </c>
      <c r="EZ44">
        <v>0</v>
      </c>
      <c r="FA44">
        <v>0</v>
      </c>
      <c r="FB44">
        <v>0</v>
      </c>
      <c r="FC44">
        <v>0</v>
      </c>
      <c r="FD44">
        <v>0</v>
      </c>
      <c r="FE44">
        <v>0</v>
      </c>
      <c r="FF44">
        <v>0</v>
      </c>
      <c r="FG44">
        <v>0</v>
      </c>
      <c r="FH44">
        <v>0</v>
      </c>
      <c r="FI44">
        <v>0</v>
      </c>
      <c r="FJ44">
        <v>0</v>
      </c>
      <c r="FK44">
        <v>0</v>
      </c>
      <c r="FL44">
        <v>0</v>
      </c>
      <c r="FM44">
        <v>0</v>
      </c>
      <c r="FN44">
        <v>0</v>
      </c>
      <c r="FO44">
        <v>0</v>
      </c>
      <c r="FP44">
        <v>0</v>
      </c>
      <c r="FQ44">
        <v>0</v>
      </c>
      <c r="FR44">
        <v>0</v>
      </c>
      <c r="FS44">
        <v>0</v>
      </c>
      <c r="FT44">
        <v>0</v>
      </c>
      <c r="FU44">
        <v>0</v>
      </c>
      <c r="FV44">
        <v>0</v>
      </c>
      <c r="FW44">
        <v>0</v>
      </c>
      <c r="FX44">
        <v>0</v>
      </c>
      <c r="FY44">
        <v>0</v>
      </c>
      <c r="FZ44">
        <v>0</v>
      </c>
      <c r="GA44">
        <v>0</v>
      </c>
      <c r="GB44">
        <v>0</v>
      </c>
      <c r="GC44">
        <v>0</v>
      </c>
      <c r="GD44">
        <v>0</v>
      </c>
      <c r="GE44">
        <v>0</v>
      </c>
      <c r="GF44">
        <v>0</v>
      </c>
      <c r="GG44" s="60">
        <v>0</v>
      </c>
      <c r="GH44" s="60">
        <v>0</v>
      </c>
      <c r="GI44" s="60">
        <v>0</v>
      </c>
      <c r="GJ44" s="60">
        <v>0</v>
      </c>
      <c r="GK44" s="60">
        <v>0</v>
      </c>
      <c r="GL44">
        <v>0</v>
      </c>
      <c r="GM44">
        <v>0</v>
      </c>
      <c r="GN44">
        <v>0</v>
      </c>
      <c r="GO44">
        <v>0</v>
      </c>
      <c r="GP44">
        <v>0</v>
      </c>
      <c r="GQ44">
        <v>0</v>
      </c>
      <c r="GR44">
        <v>0</v>
      </c>
      <c r="GS44">
        <v>0</v>
      </c>
      <c r="GT44">
        <v>0</v>
      </c>
      <c r="GU44">
        <v>0</v>
      </c>
      <c r="GV44">
        <v>0</v>
      </c>
      <c r="GW44">
        <v>0</v>
      </c>
      <c r="GX44">
        <v>0</v>
      </c>
      <c r="GY44">
        <v>0</v>
      </c>
      <c r="GZ44">
        <v>0</v>
      </c>
      <c r="HA44">
        <v>0</v>
      </c>
      <c r="HB44">
        <v>0</v>
      </c>
      <c r="HC44">
        <v>0</v>
      </c>
      <c r="HD44">
        <v>0</v>
      </c>
      <c r="HE44">
        <v>0</v>
      </c>
      <c r="HF44">
        <v>0</v>
      </c>
      <c r="HG44">
        <v>0</v>
      </c>
      <c r="HH44">
        <v>0</v>
      </c>
      <c r="HI44">
        <v>0</v>
      </c>
      <c r="HJ44">
        <v>0</v>
      </c>
      <c r="HK44">
        <v>0</v>
      </c>
      <c r="HL44">
        <v>0</v>
      </c>
      <c r="HM44">
        <v>0</v>
      </c>
      <c r="HN44">
        <v>0</v>
      </c>
      <c r="HO44">
        <v>0</v>
      </c>
      <c r="HP44">
        <v>0</v>
      </c>
      <c r="HQ44">
        <v>0</v>
      </c>
      <c r="HR44">
        <v>0</v>
      </c>
      <c r="HS44">
        <v>0</v>
      </c>
      <c r="HT44">
        <v>0</v>
      </c>
      <c r="HU44">
        <v>0</v>
      </c>
      <c r="HV44">
        <v>0</v>
      </c>
      <c r="HW44">
        <v>0</v>
      </c>
      <c r="HX44">
        <v>0</v>
      </c>
      <c r="HY44">
        <v>0</v>
      </c>
      <c r="HZ44">
        <v>0</v>
      </c>
      <c r="IA44">
        <v>0</v>
      </c>
      <c r="IB44">
        <v>0</v>
      </c>
      <c r="IC44">
        <v>0</v>
      </c>
      <c r="ID44">
        <v>0</v>
      </c>
      <c r="IE44">
        <v>0</v>
      </c>
      <c r="IF44">
        <v>0</v>
      </c>
      <c r="IG44">
        <v>0</v>
      </c>
      <c r="IH44">
        <v>0</v>
      </c>
      <c r="II44">
        <v>0</v>
      </c>
      <c r="IJ44">
        <v>0</v>
      </c>
      <c r="IK44">
        <v>0</v>
      </c>
      <c r="IL44">
        <v>0</v>
      </c>
      <c r="IM44">
        <v>0</v>
      </c>
      <c r="IN44" s="26">
        <v>0</v>
      </c>
    </row>
    <row r="45" spans="1:248" x14ac:dyDescent="0.35">
      <c r="A45" s="27">
        <v>30</v>
      </c>
      <c r="B45" t="s">
        <v>150</v>
      </c>
      <c r="C45" t="s">
        <v>151</v>
      </c>
      <c r="D45">
        <v>1</v>
      </c>
      <c r="E45">
        <v>1</v>
      </c>
      <c r="F45">
        <v>1</v>
      </c>
      <c r="G45">
        <v>1</v>
      </c>
      <c r="H45">
        <v>1</v>
      </c>
      <c r="I45">
        <v>1</v>
      </c>
      <c r="J45">
        <v>1</v>
      </c>
      <c r="K45">
        <v>1</v>
      </c>
      <c r="L45">
        <v>0</v>
      </c>
      <c r="M45">
        <v>1</v>
      </c>
      <c r="N45">
        <v>1</v>
      </c>
      <c r="O45">
        <v>0</v>
      </c>
      <c r="P45">
        <v>1</v>
      </c>
      <c r="Q45">
        <v>1</v>
      </c>
      <c r="R45">
        <v>1</v>
      </c>
      <c r="S45">
        <v>1</v>
      </c>
      <c r="T45">
        <v>1</v>
      </c>
      <c r="U45">
        <v>1</v>
      </c>
      <c r="V45">
        <v>1</v>
      </c>
      <c r="W45">
        <v>1</v>
      </c>
      <c r="X45">
        <v>1</v>
      </c>
      <c r="Y45">
        <v>1</v>
      </c>
      <c r="Z45">
        <v>1</v>
      </c>
      <c r="AA45">
        <v>1</v>
      </c>
      <c r="AB45">
        <v>1</v>
      </c>
      <c r="AC45">
        <v>0</v>
      </c>
      <c r="AD45">
        <v>1</v>
      </c>
      <c r="AE45">
        <v>1</v>
      </c>
      <c r="AF45">
        <v>1</v>
      </c>
      <c r="AG45">
        <v>1</v>
      </c>
      <c r="AH45">
        <v>0</v>
      </c>
      <c r="AI45">
        <v>0</v>
      </c>
      <c r="AJ45">
        <v>0</v>
      </c>
      <c r="AK45">
        <v>0</v>
      </c>
      <c r="AL45">
        <v>1</v>
      </c>
      <c r="AM45">
        <v>0</v>
      </c>
      <c r="AN45">
        <v>0</v>
      </c>
      <c r="AO45">
        <v>1</v>
      </c>
      <c r="AP45">
        <v>1</v>
      </c>
      <c r="AQ45">
        <v>1</v>
      </c>
      <c r="AR45">
        <v>0</v>
      </c>
      <c r="AS45">
        <v>0</v>
      </c>
      <c r="AT45">
        <v>1</v>
      </c>
      <c r="AU45">
        <v>1</v>
      </c>
      <c r="AV45">
        <v>1</v>
      </c>
      <c r="AW45">
        <v>1</v>
      </c>
      <c r="AX45">
        <v>1</v>
      </c>
      <c r="AY45">
        <v>1</v>
      </c>
      <c r="AZ45">
        <v>1</v>
      </c>
      <c r="BA45">
        <v>1</v>
      </c>
      <c r="BB45">
        <v>0</v>
      </c>
      <c r="BC45">
        <v>0</v>
      </c>
      <c r="BD45">
        <v>0</v>
      </c>
      <c r="BE45">
        <v>0</v>
      </c>
      <c r="BF45">
        <v>0</v>
      </c>
      <c r="BG45">
        <v>0</v>
      </c>
      <c r="BH45">
        <v>0</v>
      </c>
      <c r="BI45">
        <v>0</v>
      </c>
      <c r="BJ45">
        <v>0</v>
      </c>
      <c r="BK45">
        <v>0</v>
      </c>
      <c r="BL45">
        <v>0</v>
      </c>
      <c r="BM45">
        <v>0</v>
      </c>
      <c r="BN45">
        <v>0</v>
      </c>
      <c r="BO45">
        <v>0</v>
      </c>
      <c r="BP45">
        <v>1</v>
      </c>
      <c r="BQ45">
        <v>0</v>
      </c>
      <c r="BR45">
        <v>0</v>
      </c>
      <c r="BS45">
        <v>1</v>
      </c>
      <c r="BT45">
        <v>0</v>
      </c>
      <c r="BU45">
        <v>0</v>
      </c>
      <c r="BV45">
        <v>0</v>
      </c>
      <c r="BW45">
        <v>0</v>
      </c>
      <c r="BX45">
        <v>0</v>
      </c>
      <c r="BY45">
        <v>0</v>
      </c>
      <c r="BZ45">
        <v>0</v>
      </c>
      <c r="CA45">
        <v>0</v>
      </c>
      <c r="CB45">
        <v>0</v>
      </c>
      <c r="CC45">
        <v>0</v>
      </c>
      <c r="CD45">
        <v>1</v>
      </c>
      <c r="CE45">
        <v>1</v>
      </c>
      <c r="CF45">
        <v>0</v>
      </c>
      <c r="CG45">
        <v>0</v>
      </c>
      <c r="CH45">
        <v>0</v>
      </c>
      <c r="CI45">
        <v>0</v>
      </c>
      <c r="CJ45">
        <v>0</v>
      </c>
      <c r="CK45">
        <v>0</v>
      </c>
      <c r="CL45">
        <v>0</v>
      </c>
      <c r="CM45">
        <v>0</v>
      </c>
      <c r="CN45">
        <v>0</v>
      </c>
      <c r="CO45">
        <v>0</v>
      </c>
      <c r="CP45">
        <v>0</v>
      </c>
      <c r="CQ45">
        <v>0</v>
      </c>
      <c r="CR45">
        <v>0</v>
      </c>
      <c r="CS45">
        <v>0</v>
      </c>
      <c r="CT45">
        <v>0</v>
      </c>
      <c r="CU45">
        <v>0</v>
      </c>
      <c r="CV45">
        <v>0</v>
      </c>
      <c r="CW45">
        <v>0</v>
      </c>
      <c r="CX45">
        <v>0</v>
      </c>
      <c r="CY45">
        <v>0</v>
      </c>
      <c r="CZ45">
        <v>0</v>
      </c>
      <c r="DA45">
        <v>0</v>
      </c>
      <c r="DB45">
        <v>0</v>
      </c>
      <c r="DC45">
        <v>1</v>
      </c>
      <c r="DD45">
        <v>1</v>
      </c>
      <c r="DE45">
        <v>0</v>
      </c>
      <c r="DF45">
        <v>0</v>
      </c>
      <c r="DG45">
        <v>0</v>
      </c>
      <c r="DH45">
        <v>0</v>
      </c>
      <c r="DI45">
        <v>0</v>
      </c>
      <c r="DJ45">
        <v>0</v>
      </c>
      <c r="DK45">
        <v>0</v>
      </c>
      <c r="DL45">
        <v>0</v>
      </c>
      <c r="DM45">
        <v>0</v>
      </c>
      <c r="DN45">
        <v>1</v>
      </c>
      <c r="DO45">
        <v>0</v>
      </c>
      <c r="DP45">
        <v>0</v>
      </c>
      <c r="DQ45">
        <v>0</v>
      </c>
      <c r="DR45">
        <v>0</v>
      </c>
      <c r="DS45">
        <v>0</v>
      </c>
      <c r="DT45">
        <v>0</v>
      </c>
      <c r="DU45">
        <v>0</v>
      </c>
      <c r="DV45">
        <v>0</v>
      </c>
      <c r="DW45">
        <v>1</v>
      </c>
      <c r="DX45">
        <v>1</v>
      </c>
      <c r="DY45">
        <v>0</v>
      </c>
      <c r="DZ45">
        <v>0</v>
      </c>
      <c r="EA45">
        <v>1</v>
      </c>
      <c r="EB45">
        <v>1</v>
      </c>
      <c r="EC45" s="23"/>
      <c r="ED45">
        <v>0</v>
      </c>
      <c r="EE45">
        <v>0</v>
      </c>
      <c r="EF45">
        <v>0</v>
      </c>
      <c r="EG45">
        <v>0</v>
      </c>
      <c r="EH45">
        <v>0</v>
      </c>
      <c r="EI45">
        <v>0</v>
      </c>
      <c r="EJ45">
        <v>0</v>
      </c>
      <c r="EK45">
        <v>0</v>
      </c>
      <c r="EL45">
        <v>0</v>
      </c>
      <c r="EM45">
        <v>0</v>
      </c>
      <c r="EN45">
        <v>0</v>
      </c>
      <c r="EO45">
        <v>0</v>
      </c>
      <c r="EP45">
        <v>0</v>
      </c>
      <c r="EQ45">
        <v>0</v>
      </c>
      <c r="ER45">
        <v>0</v>
      </c>
      <c r="ES45">
        <v>0</v>
      </c>
      <c r="ET45">
        <v>0</v>
      </c>
      <c r="EU45">
        <v>0</v>
      </c>
      <c r="EV45">
        <v>0</v>
      </c>
      <c r="EW45">
        <v>0</v>
      </c>
      <c r="EX45">
        <v>0</v>
      </c>
      <c r="EY45">
        <v>0</v>
      </c>
      <c r="EZ45">
        <v>0</v>
      </c>
      <c r="FA45">
        <v>0</v>
      </c>
      <c r="FB45">
        <v>0</v>
      </c>
      <c r="FC45">
        <v>0</v>
      </c>
      <c r="FD45">
        <v>0</v>
      </c>
      <c r="FE45">
        <v>0</v>
      </c>
      <c r="FF45">
        <v>0</v>
      </c>
      <c r="FG45">
        <v>0</v>
      </c>
      <c r="FH45">
        <v>0</v>
      </c>
      <c r="FI45">
        <v>0</v>
      </c>
      <c r="FJ45">
        <v>0</v>
      </c>
      <c r="FK45">
        <v>0</v>
      </c>
      <c r="FL45">
        <v>0</v>
      </c>
      <c r="FM45">
        <v>0</v>
      </c>
      <c r="FN45">
        <v>0</v>
      </c>
      <c r="FO45">
        <v>0</v>
      </c>
      <c r="FP45">
        <v>0</v>
      </c>
      <c r="FQ45">
        <v>0</v>
      </c>
      <c r="FR45">
        <v>0</v>
      </c>
      <c r="FS45">
        <v>0</v>
      </c>
      <c r="FT45">
        <v>0</v>
      </c>
      <c r="FU45">
        <v>0</v>
      </c>
      <c r="FV45">
        <v>0</v>
      </c>
      <c r="FW45">
        <v>0</v>
      </c>
      <c r="FX45">
        <v>0</v>
      </c>
      <c r="FY45">
        <v>0</v>
      </c>
      <c r="FZ45">
        <v>0</v>
      </c>
      <c r="GA45">
        <v>0</v>
      </c>
      <c r="GB45">
        <v>0</v>
      </c>
      <c r="GC45">
        <v>0</v>
      </c>
      <c r="GD45">
        <v>0</v>
      </c>
      <c r="GE45">
        <v>0</v>
      </c>
      <c r="GF45">
        <v>0</v>
      </c>
      <c r="GG45" s="60">
        <v>0</v>
      </c>
      <c r="GH45" s="60">
        <v>0</v>
      </c>
      <c r="GI45" s="60">
        <v>0</v>
      </c>
      <c r="GJ45" s="60">
        <v>0</v>
      </c>
      <c r="GK45" s="60">
        <v>0</v>
      </c>
      <c r="GL45">
        <v>0</v>
      </c>
      <c r="GM45">
        <v>0</v>
      </c>
      <c r="GN45">
        <v>0</v>
      </c>
      <c r="GO45">
        <v>0</v>
      </c>
      <c r="GP45">
        <v>0</v>
      </c>
      <c r="GQ45">
        <v>0</v>
      </c>
      <c r="GR45">
        <v>0</v>
      </c>
      <c r="GS45">
        <v>0</v>
      </c>
      <c r="GT45">
        <v>0</v>
      </c>
      <c r="GU45">
        <v>0</v>
      </c>
      <c r="GV45">
        <v>0</v>
      </c>
      <c r="GW45">
        <v>0</v>
      </c>
      <c r="GX45">
        <v>0</v>
      </c>
      <c r="GY45">
        <v>0</v>
      </c>
      <c r="GZ45">
        <v>0</v>
      </c>
      <c r="HA45">
        <v>0</v>
      </c>
      <c r="HB45">
        <v>0</v>
      </c>
      <c r="HC45">
        <v>0</v>
      </c>
      <c r="HD45">
        <v>0</v>
      </c>
      <c r="HE45">
        <v>0</v>
      </c>
      <c r="HF45">
        <v>0</v>
      </c>
      <c r="HG45">
        <v>0</v>
      </c>
      <c r="HH45">
        <v>0</v>
      </c>
      <c r="HI45">
        <v>0</v>
      </c>
      <c r="HJ45">
        <v>0</v>
      </c>
      <c r="HK45">
        <v>0</v>
      </c>
      <c r="HL45">
        <v>0</v>
      </c>
      <c r="HM45">
        <v>0</v>
      </c>
      <c r="HN45">
        <v>0</v>
      </c>
      <c r="HO45">
        <v>0</v>
      </c>
      <c r="HP45">
        <v>0</v>
      </c>
      <c r="HQ45">
        <v>0</v>
      </c>
      <c r="HR45">
        <v>0</v>
      </c>
      <c r="HS45">
        <v>0</v>
      </c>
      <c r="HT45">
        <v>0</v>
      </c>
      <c r="HU45">
        <v>0</v>
      </c>
      <c r="HV45">
        <v>0</v>
      </c>
      <c r="HW45">
        <v>0</v>
      </c>
      <c r="HX45">
        <v>0</v>
      </c>
      <c r="HY45">
        <v>0</v>
      </c>
      <c r="HZ45">
        <v>0</v>
      </c>
      <c r="IA45">
        <v>0</v>
      </c>
      <c r="IB45">
        <v>0</v>
      </c>
      <c r="IC45">
        <v>0</v>
      </c>
      <c r="ID45">
        <v>0</v>
      </c>
      <c r="IE45">
        <v>0</v>
      </c>
      <c r="IF45">
        <v>0</v>
      </c>
      <c r="IG45">
        <v>0</v>
      </c>
      <c r="IH45">
        <v>0</v>
      </c>
      <c r="II45">
        <v>0</v>
      </c>
      <c r="IJ45">
        <v>0</v>
      </c>
      <c r="IK45">
        <v>0</v>
      </c>
      <c r="IL45">
        <v>0</v>
      </c>
      <c r="IM45">
        <v>0</v>
      </c>
      <c r="IN45" s="26">
        <v>0</v>
      </c>
    </row>
    <row r="46" spans="1:248" x14ac:dyDescent="0.35">
      <c r="A46" s="44" t="s">
        <v>152</v>
      </c>
      <c r="B46" s="45"/>
      <c r="C46" s="45"/>
      <c r="EC46" s="23"/>
      <c r="IN46" s="26"/>
    </row>
    <row r="47" spans="1:248" x14ac:dyDescent="0.35">
      <c r="A47" s="27">
        <v>31</v>
      </c>
      <c r="B47" t="s">
        <v>153</v>
      </c>
      <c r="C47" t="s">
        <v>154</v>
      </c>
      <c r="D47">
        <v>1</v>
      </c>
      <c r="E47">
        <v>1</v>
      </c>
      <c r="F47">
        <v>1</v>
      </c>
      <c r="G47">
        <v>1</v>
      </c>
      <c r="H47">
        <v>1</v>
      </c>
      <c r="I47">
        <v>1</v>
      </c>
      <c r="J47">
        <v>1</v>
      </c>
      <c r="K47">
        <v>1</v>
      </c>
      <c r="L47">
        <v>1</v>
      </c>
      <c r="M47">
        <v>1</v>
      </c>
      <c r="N47">
        <v>0</v>
      </c>
      <c r="O47">
        <v>0</v>
      </c>
      <c r="P47">
        <v>1</v>
      </c>
      <c r="Q47">
        <v>1</v>
      </c>
      <c r="R47">
        <v>1</v>
      </c>
      <c r="S47">
        <v>0</v>
      </c>
      <c r="T47">
        <v>0</v>
      </c>
      <c r="U47">
        <v>1</v>
      </c>
      <c r="V47">
        <v>1</v>
      </c>
      <c r="W47">
        <v>1</v>
      </c>
      <c r="X47">
        <v>1</v>
      </c>
      <c r="Y47">
        <v>1</v>
      </c>
      <c r="Z47">
        <v>1</v>
      </c>
      <c r="AA47">
        <v>1</v>
      </c>
      <c r="AB47">
        <v>1</v>
      </c>
      <c r="AC47">
        <v>1</v>
      </c>
      <c r="AD47">
        <v>1</v>
      </c>
      <c r="AE47">
        <v>1</v>
      </c>
      <c r="AF47">
        <v>1</v>
      </c>
      <c r="AG47">
        <v>1</v>
      </c>
      <c r="AH47">
        <v>1</v>
      </c>
      <c r="AI47">
        <v>0</v>
      </c>
      <c r="AJ47">
        <v>0</v>
      </c>
      <c r="AK47">
        <v>1</v>
      </c>
      <c r="AL47">
        <v>1</v>
      </c>
      <c r="AM47">
        <v>1</v>
      </c>
      <c r="AN47">
        <v>1</v>
      </c>
      <c r="AO47">
        <v>1</v>
      </c>
      <c r="AP47">
        <v>1</v>
      </c>
      <c r="AQ47">
        <v>1</v>
      </c>
      <c r="AR47">
        <v>0</v>
      </c>
      <c r="AS47">
        <v>0</v>
      </c>
      <c r="AT47">
        <v>1</v>
      </c>
      <c r="AU47">
        <v>1</v>
      </c>
      <c r="AV47">
        <v>1</v>
      </c>
      <c r="AW47">
        <v>1</v>
      </c>
      <c r="AX47">
        <v>1</v>
      </c>
      <c r="AY47">
        <v>1</v>
      </c>
      <c r="AZ47">
        <v>1</v>
      </c>
      <c r="BA47">
        <v>1</v>
      </c>
      <c r="BB47">
        <v>0</v>
      </c>
      <c r="BC47">
        <v>0</v>
      </c>
      <c r="BD47">
        <v>0</v>
      </c>
      <c r="BE47">
        <v>0</v>
      </c>
      <c r="BF47">
        <v>0</v>
      </c>
      <c r="BG47">
        <v>1</v>
      </c>
      <c r="BH47">
        <v>1</v>
      </c>
      <c r="BI47">
        <v>1</v>
      </c>
      <c r="BJ47">
        <v>1</v>
      </c>
      <c r="BK47">
        <v>1</v>
      </c>
      <c r="BL47">
        <v>0</v>
      </c>
      <c r="BM47">
        <v>0</v>
      </c>
      <c r="BN47">
        <v>0</v>
      </c>
      <c r="BO47">
        <v>1</v>
      </c>
      <c r="BP47">
        <v>1</v>
      </c>
      <c r="BQ47">
        <v>0</v>
      </c>
      <c r="BR47">
        <v>0</v>
      </c>
      <c r="BS47">
        <v>1</v>
      </c>
      <c r="BT47">
        <v>1</v>
      </c>
      <c r="BU47">
        <v>1</v>
      </c>
      <c r="BV47">
        <v>0</v>
      </c>
      <c r="BW47">
        <v>0</v>
      </c>
      <c r="BX47">
        <v>0</v>
      </c>
      <c r="BY47">
        <v>0</v>
      </c>
      <c r="BZ47">
        <v>0</v>
      </c>
      <c r="CA47">
        <v>0</v>
      </c>
      <c r="CB47">
        <v>0</v>
      </c>
      <c r="CC47">
        <v>0</v>
      </c>
      <c r="CD47">
        <v>1</v>
      </c>
      <c r="CE47">
        <v>1</v>
      </c>
      <c r="CF47">
        <v>0</v>
      </c>
      <c r="CG47">
        <v>0</v>
      </c>
      <c r="CH47">
        <v>0</v>
      </c>
      <c r="CI47">
        <v>0</v>
      </c>
      <c r="CJ47">
        <v>0</v>
      </c>
      <c r="CK47">
        <v>0</v>
      </c>
      <c r="CL47">
        <v>0</v>
      </c>
      <c r="CM47">
        <v>0</v>
      </c>
      <c r="CN47">
        <v>0</v>
      </c>
      <c r="CO47">
        <v>0</v>
      </c>
      <c r="CP47">
        <v>0</v>
      </c>
      <c r="CQ47">
        <v>0</v>
      </c>
      <c r="CR47">
        <v>1</v>
      </c>
      <c r="CS47">
        <v>1</v>
      </c>
      <c r="CT47">
        <v>1</v>
      </c>
      <c r="CU47">
        <v>0</v>
      </c>
      <c r="CV47">
        <v>0</v>
      </c>
      <c r="CW47">
        <v>0</v>
      </c>
      <c r="CX47">
        <v>0</v>
      </c>
      <c r="CY47">
        <v>0</v>
      </c>
      <c r="CZ47">
        <v>0</v>
      </c>
      <c r="DA47">
        <v>0</v>
      </c>
      <c r="DB47">
        <v>0</v>
      </c>
      <c r="DC47">
        <v>1</v>
      </c>
      <c r="DD47">
        <v>1</v>
      </c>
      <c r="DE47">
        <v>0</v>
      </c>
      <c r="DF47">
        <v>0</v>
      </c>
      <c r="DG47">
        <v>1</v>
      </c>
      <c r="DH47">
        <v>1</v>
      </c>
      <c r="DI47">
        <v>1</v>
      </c>
      <c r="DJ47">
        <v>0</v>
      </c>
      <c r="DK47">
        <v>0</v>
      </c>
      <c r="DL47">
        <v>0</v>
      </c>
      <c r="DM47">
        <v>1</v>
      </c>
      <c r="DN47">
        <v>1</v>
      </c>
      <c r="DO47">
        <v>0</v>
      </c>
      <c r="DP47">
        <v>0</v>
      </c>
      <c r="DQ47">
        <v>0</v>
      </c>
      <c r="DR47">
        <v>0</v>
      </c>
      <c r="DS47">
        <v>0</v>
      </c>
      <c r="DT47">
        <v>0</v>
      </c>
      <c r="DU47">
        <v>0</v>
      </c>
      <c r="DV47">
        <v>0</v>
      </c>
      <c r="DW47">
        <v>0</v>
      </c>
      <c r="DX47">
        <v>1</v>
      </c>
      <c r="DY47">
        <v>0</v>
      </c>
      <c r="DZ47">
        <v>0</v>
      </c>
      <c r="EA47">
        <v>0</v>
      </c>
      <c r="EB47">
        <v>0</v>
      </c>
      <c r="EC47" s="23"/>
      <c r="ED47">
        <v>0</v>
      </c>
      <c r="EE47">
        <v>0</v>
      </c>
      <c r="EF47">
        <v>0</v>
      </c>
      <c r="EG47">
        <v>0</v>
      </c>
      <c r="EH47">
        <v>0</v>
      </c>
      <c r="EI47">
        <v>0</v>
      </c>
      <c r="EJ47">
        <v>0</v>
      </c>
      <c r="EK47">
        <v>0</v>
      </c>
      <c r="EL47">
        <v>0</v>
      </c>
      <c r="EM47">
        <v>0</v>
      </c>
      <c r="EN47">
        <v>0</v>
      </c>
      <c r="EO47">
        <v>0</v>
      </c>
      <c r="EP47">
        <v>0</v>
      </c>
      <c r="EQ47">
        <v>0</v>
      </c>
      <c r="ER47">
        <v>0</v>
      </c>
      <c r="ES47">
        <v>0</v>
      </c>
      <c r="ET47">
        <v>0</v>
      </c>
      <c r="EU47">
        <v>1</v>
      </c>
      <c r="EV47">
        <v>1</v>
      </c>
      <c r="EW47">
        <v>1</v>
      </c>
      <c r="EX47">
        <v>0</v>
      </c>
      <c r="EY47">
        <v>0</v>
      </c>
      <c r="EZ47">
        <v>0</v>
      </c>
      <c r="FA47">
        <v>0</v>
      </c>
      <c r="FB47">
        <v>0</v>
      </c>
      <c r="FC47">
        <v>0</v>
      </c>
      <c r="FD47">
        <v>0</v>
      </c>
      <c r="FE47">
        <v>0</v>
      </c>
      <c r="FF47">
        <v>0</v>
      </c>
      <c r="FG47">
        <v>0</v>
      </c>
      <c r="FH47">
        <v>0</v>
      </c>
      <c r="FI47">
        <v>0</v>
      </c>
      <c r="FJ47">
        <v>0</v>
      </c>
      <c r="FK47">
        <v>0</v>
      </c>
      <c r="FL47">
        <v>0</v>
      </c>
      <c r="FM47">
        <v>0</v>
      </c>
      <c r="FN47">
        <v>0</v>
      </c>
      <c r="FO47">
        <v>0</v>
      </c>
      <c r="FP47">
        <v>0</v>
      </c>
      <c r="FQ47">
        <v>0</v>
      </c>
      <c r="FR47">
        <v>0</v>
      </c>
      <c r="FS47">
        <v>0</v>
      </c>
      <c r="FT47">
        <v>0</v>
      </c>
      <c r="FU47">
        <v>0</v>
      </c>
      <c r="FV47">
        <v>0</v>
      </c>
      <c r="FW47">
        <v>0</v>
      </c>
      <c r="FX47">
        <v>0</v>
      </c>
      <c r="FY47">
        <v>0</v>
      </c>
      <c r="FZ47">
        <v>0</v>
      </c>
      <c r="GA47">
        <v>0</v>
      </c>
      <c r="GB47">
        <v>0</v>
      </c>
      <c r="GC47">
        <v>0</v>
      </c>
      <c r="GD47">
        <v>0</v>
      </c>
      <c r="GE47">
        <v>0</v>
      </c>
      <c r="GF47">
        <v>0</v>
      </c>
      <c r="GG47" s="60">
        <v>0</v>
      </c>
      <c r="GH47" s="60">
        <v>0</v>
      </c>
      <c r="GI47" s="60">
        <v>0</v>
      </c>
      <c r="GJ47" s="60">
        <v>0</v>
      </c>
      <c r="GK47" s="60">
        <v>1</v>
      </c>
      <c r="GL47">
        <v>0</v>
      </c>
      <c r="GM47">
        <v>0</v>
      </c>
      <c r="GN47">
        <v>0</v>
      </c>
      <c r="GO47">
        <v>0</v>
      </c>
      <c r="GP47">
        <v>0</v>
      </c>
      <c r="GQ47">
        <v>0</v>
      </c>
      <c r="GR47">
        <v>0</v>
      </c>
      <c r="GS47">
        <v>0</v>
      </c>
      <c r="GT47">
        <v>0</v>
      </c>
      <c r="GU47">
        <v>0</v>
      </c>
      <c r="GV47">
        <v>0</v>
      </c>
      <c r="GW47">
        <v>0</v>
      </c>
      <c r="GX47">
        <v>0</v>
      </c>
      <c r="GY47">
        <v>0</v>
      </c>
      <c r="GZ47">
        <v>0</v>
      </c>
      <c r="HA47">
        <v>0</v>
      </c>
      <c r="HB47">
        <v>0</v>
      </c>
      <c r="HC47">
        <v>0</v>
      </c>
      <c r="HD47">
        <v>0</v>
      </c>
      <c r="HE47">
        <v>0</v>
      </c>
      <c r="HF47">
        <v>0</v>
      </c>
      <c r="HG47">
        <v>0</v>
      </c>
      <c r="HH47">
        <v>0</v>
      </c>
      <c r="HI47">
        <v>0</v>
      </c>
      <c r="HJ47">
        <v>0</v>
      </c>
      <c r="HK47">
        <v>0</v>
      </c>
      <c r="HL47">
        <v>0</v>
      </c>
      <c r="HM47">
        <v>0</v>
      </c>
      <c r="HN47">
        <v>0</v>
      </c>
      <c r="HO47">
        <v>0</v>
      </c>
      <c r="HP47">
        <v>0</v>
      </c>
      <c r="HQ47">
        <v>0</v>
      </c>
      <c r="HR47">
        <v>0</v>
      </c>
      <c r="HS47">
        <v>0</v>
      </c>
      <c r="HT47">
        <v>0</v>
      </c>
      <c r="HU47">
        <v>0</v>
      </c>
      <c r="HV47">
        <v>0</v>
      </c>
      <c r="HW47">
        <v>0</v>
      </c>
      <c r="HX47">
        <v>0</v>
      </c>
      <c r="HY47">
        <v>0</v>
      </c>
      <c r="HZ47">
        <v>0</v>
      </c>
      <c r="IA47">
        <v>0</v>
      </c>
      <c r="IB47">
        <v>1</v>
      </c>
      <c r="IC47">
        <v>1</v>
      </c>
      <c r="ID47">
        <v>1</v>
      </c>
      <c r="IE47">
        <v>0</v>
      </c>
      <c r="IF47">
        <v>0</v>
      </c>
      <c r="IG47">
        <v>0</v>
      </c>
      <c r="IH47">
        <v>0</v>
      </c>
      <c r="II47">
        <v>0</v>
      </c>
      <c r="IJ47">
        <v>0</v>
      </c>
      <c r="IK47">
        <v>0</v>
      </c>
      <c r="IL47">
        <v>0</v>
      </c>
      <c r="IM47">
        <v>0</v>
      </c>
      <c r="IN47" s="26">
        <v>0</v>
      </c>
    </row>
    <row r="48" spans="1:248" x14ac:dyDescent="0.35">
      <c r="A48" s="27">
        <v>32</v>
      </c>
      <c r="B48" t="s">
        <v>155</v>
      </c>
      <c r="C48" t="s">
        <v>156</v>
      </c>
      <c r="D48">
        <v>1</v>
      </c>
      <c r="E48">
        <v>1</v>
      </c>
      <c r="F48">
        <v>1</v>
      </c>
      <c r="G48">
        <v>1</v>
      </c>
      <c r="H48">
        <v>1</v>
      </c>
      <c r="I48">
        <v>1</v>
      </c>
      <c r="J48">
        <v>1</v>
      </c>
      <c r="K48">
        <v>1</v>
      </c>
      <c r="L48">
        <v>1</v>
      </c>
      <c r="M48">
        <v>1</v>
      </c>
      <c r="N48">
        <v>0</v>
      </c>
      <c r="O48">
        <v>1</v>
      </c>
      <c r="P48">
        <v>1</v>
      </c>
      <c r="Q48">
        <v>1</v>
      </c>
      <c r="R48">
        <v>1</v>
      </c>
      <c r="S48">
        <v>1</v>
      </c>
      <c r="T48">
        <v>1</v>
      </c>
      <c r="U48">
        <v>1</v>
      </c>
      <c r="V48">
        <v>1</v>
      </c>
      <c r="W48">
        <v>1</v>
      </c>
      <c r="X48">
        <v>0</v>
      </c>
      <c r="Y48">
        <v>0</v>
      </c>
      <c r="Z48">
        <v>0</v>
      </c>
      <c r="AA48">
        <v>1</v>
      </c>
      <c r="AB48">
        <v>1</v>
      </c>
      <c r="AC48">
        <v>1</v>
      </c>
      <c r="AD48">
        <v>1</v>
      </c>
      <c r="AE48">
        <v>1</v>
      </c>
      <c r="AF48">
        <v>1</v>
      </c>
      <c r="AG48">
        <v>1</v>
      </c>
      <c r="AH48">
        <v>1</v>
      </c>
      <c r="AI48">
        <v>1</v>
      </c>
      <c r="AJ48">
        <v>1</v>
      </c>
      <c r="AK48">
        <v>1</v>
      </c>
      <c r="AL48">
        <v>1</v>
      </c>
      <c r="AM48">
        <v>1</v>
      </c>
      <c r="AN48">
        <v>1</v>
      </c>
      <c r="AO48">
        <v>1</v>
      </c>
      <c r="AP48">
        <v>1</v>
      </c>
      <c r="AQ48">
        <v>1</v>
      </c>
      <c r="AR48">
        <v>1</v>
      </c>
      <c r="AS48">
        <v>1</v>
      </c>
      <c r="AT48">
        <v>1</v>
      </c>
      <c r="AU48">
        <v>1</v>
      </c>
      <c r="AV48">
        <v>1</v>
      </c>
      <c r="AW48">
        <v>1</v>
      </c>
      <c r="AX48">
        <v>1</v>
      </c>
      <c r="AY48">
        <v>1</v>
      </c>
      <c r="AZ48">
        <v>1</v>
      </c>
      <c r="BA48">
        <v>1</v>
      </c>
      <c r="BB48">
        <v>0</v>
      </c>
      <c r="BC48">
        <v>1</v>
      </c>
      <c r="BD48">
        <v>1</v>
      </c>
      <c r="BE48">
        <v>1</v>
      </c>
      <c r="BF48">
        <v>1</v>
      </c>
      <c r="BG48">
        <v>0</v>
      </c>
      <c r="BH48">
        <v>0</v>
      </c>
      <c r="BI48">
        <v>0</v>
      </c>
      <c r="BJ48">
        <v>0</v>
      </c>
      <c r="BK48">
        <v>0</v>
      </c>
      <c r="BL48">
        <v>0</v>
      </c>
      <c r="BM48">
        <v>0</v>
      </c>
      <c r="BN48">
        <v>0</v>
      </c>
      <c r="BO48">
        <v>1</v>
      </c>
      <c r="BP48">
        <v>1</v>
      </c>
      <c r="BQ48">
        <v>0</v>
      </c>
      <c r="BR48">
        <v>0</v>
      </c>
      <c r="BS48">
        <v>1</v>
      </c>
      <c r="BT48">
        <v>1</v>
      </c>
      <c r="BU48">
        <v>1</v>
      </c>
      <c r="BV48">
        <v>1</v>
      </c>
      <c r="BW48">
        <v>1</v>
      </c>
      <c r="BX48">
        <v>1</v>
      </c>
      <c r="BY48">
        <v>1</v>
      </c>
      <c r="BZ48">
        <v>1</v>
      </c>
      <c r="CA48">
        <v>0</v>
      </c>
      <c r="CB48">
        <v>1</v>
      </c>
      <c r="CC48">
        <v>1</v>
      </c>
      <c r="CD48">
        <v>1</v>
      </c>
      <c r="CE48">
        <v>1</v>
      </c>
      <c r="CF48">
        <v>1</v>
      </c>
      <c r="CG48">
        <v>1</v>
      </c>
      <c r="CH48">
        <v>1</v>
      </c>
      <c r="CI48">
        <v>1</v>
      </c>
      <c r="CJ48">
        <v>1</v>
      </c>
      <c r="CK48">
        <v>1</v>
      </c>
      <c r="CL48">
        <v>1</v>
      </c>
      <c r="CM48">
        <v>1</v>
      </c>
      <c r="CN48">
        <v>1</v>
      </c>
      <c r="CO48">
        <v>1</v>
      </c>
      <c r="CP48">
        <v>0</v>
      </c>
      <c r="CQ48">
        <v>0</v>
      </c>
      <c r="CR48">
        <v>1</v>
      </c>
      <c r="CS48">
        <v>1</v>
      </c>
      <c r="CT48">
        <v>1</v>
      </c>
      <c r="CU48">
        <v>0</v>
      </c>
      <c r="CV48">
        <v>0</v>
      </c>
      <c r="CW48">
        <v>1</v>
      </c>
      <c r="CX48">
        <v>1</v>
      </c>
      <c r="CY48">
        <v>1</v>
      </c>
      <c r="CZ48">
        <v>0</v>
      </c>
      <c r="DA48">
        <v>0</v>
      </c>
      <c r="DB48">
        <v>1</v>
      </c>
      <c r="DC48">
        <v>1</v>
      </c>
      <c r="DD48">
        <v>1</v>
      </c>
      <c r="DE48">
        <v>0</v>
      </c>
      <c r="DF48">
        <v>0</v>
      </c>
      <c r="DG48">
        <v>1</v>
      </c>
      <c r="DH48">
        <v>1</v>
      </c>
      <c r="DI48">
        <v>1</v>
      </c>
      <c r="DJ48">
        <v>0</v>
      </c>
      <c r="DK48">
        <v>1</v>
      </c>
      <c r="DL48">
        <v>1</v>
      </c>
      <c r="DM48">
        <v>1</v>
      </c>
      <c r="DN48">
        <v>1</v>
      </c>
      <c r="DO48">
        <v>0</v>
      </c>
      <c r="DP48">
        <v>0</v>
      </c>
      <c r="DQ48">
        <v>0</v>
      </c>
      <c r="DR48">
        <v>0</v>
      </c>
      <c r="DS48">
        <v>0</v>
      </c>
      <c r="DT48">
        <v>0</v>
      </c>
      <c r="DU48">
        <v>0</v>
      </c>
      <c r="DV48">
        <v>1</v>
      </c>
      <c r="DW48">
        <v>1</v>
      </c>
      <c r="DX48">
        <v>1</v>
      </c>
      <c r="DY48">
        <v>0</v>
      </c>
      <c r="DZ48">
        <v>0</v>
      </c>
      <c r="EA48">
        <v>1</v>
      </c>
      <c r="EB48">
        <v>1</v>
      </c>
      <c r="EC48" s="23"/>
      <c r="ED48">
        <v>0</v>
      </c>
      <c r="EE48">
        <v>0</v>
      </c>
      <c r="EF48">
        <v>1</v>
      </c>
      <c r="EG48">
        <v>1</v>
      </c>
      <c r="EH48">
        <v>1</v>
      </c>
      <c r="EI48">
        <v>0</v>
      </c>
      <c r="EJ48">
        <v>0</v>
      </c>
      <c r="EK48">
        <v>0</v>
      </c>
      <c r="EL48">
        <v>0</v>
      </c>
      <c r="EM48">
        <v>0</v>
      </c>
      <c r="EN48">
        <v>0</v>
      </c>
      <c r="EO48">
        <v>0</v>
      </c>
      <c r="EP48">
        <v>1</v>
      </c>
      <c r="EQ48">
        <v>1</v>
      </c>
      <c r="ER48">
        <v>1</v>
      </c>
      <c r="ES48">
        <v>0</v>
      </c>
      <c r="ET48">
        <v>0</v>
      </c>
      <c r="EU48">
        <v>1</v>
      </c>
      <c r="EV48">
        <v>1</v>
      </c>
      <c r="EW48">
        <v>1</v>
      </c>
      <c r="EX48">
        <v>0</v>
      </c>
      <c r="EY48">
        <v>0</v>
      </c>
      <c r="EZ48">
        <v>0</v>
      </c>
      <c r="FA48">
        <v>0</v>
      </c>
      <c r="FB48">
        <v>0</v>
      </c>
      <c r="FC48">
        <v>0</v>
      </c>
      <c r="FD48">
        <v>0</v>
      </c>
      <c r="FE48">
        <v>0</v>
      </c>
      <c r="FF48">
        <v>0</v>
      </c>
      <c r="FG48">
        <v>0</v>
      </c>
      <c r="FH48">
        <v>0</v>
      </c>
      <c r="FI48">
        <v>0</v>
      </c>
      <c r="FJ48">
        <v>0</v>
      </c>
      <c r="FK48">
        <v>0</v>
      </c>
      <c r="FL48">
        <v>0</v>
      </c>
      <c r="FM48">
        <v>0</v>
      </c>
      <c r="FN48">
        <v>0</v>
      </c>
      <c r="FO48">
        <v>1</v>
      </c>
      <c r="FP48">
        <v>1</v>
      </c>
      <c r="FQ48">
        <v>1</v>
      </c>
      <c r="FR48">
        <v>0</v>
      </c>
      <c r="FS48">
        <v>0</v>
      </c>
      <c r="FT48">
        <v>0</v>
      </c>
      <c r="FU48">
        <v>0</v>
      </c>
      <c r="FV48">
        <v>0</v>
      </c>
      <c r="FW48">
        <v>0</v>
      </c>
      <c r="FX48">
        <v>0</v>
      </c>
      <c r="FY48">
        <v>0</v>
      </c>
      <c r="FZ48">
        <v>0</v>
      </c>
      <c r="GA48">
        <v>0</v>
      </c>
      <c r="GB48">
        <v>0</v>
      </c>
      <c r="GC48">
        <v>0</v>
      </c>
      <c r="GD48">
        <v>1</v>
      </c>
      <c r="GE48">
        <v>1</v>
      </c>
      <c r="GF48">
        <v>1</v>
      </c>
      <c r="GG48" s="60">
        <v>0</v>
      </c>
      <c r="GH48" s="60">
        <v>0</v>
      </c>
      <c r="GI48" s="60">
        <v>0</v>
      </c>
      <c r="GJ48" s="60">
        <v>1</v>
      </c>
      <c r="GK48" s="60">
        <v>1</v>
      </c>
      <c r="GL48">
        <v>0</v>
      </c>
      <c r="GM48">
        <v>0</v>
      </c>
      <c r="GN48">
        <v>0</v>
      </c>
      <c r="GO48">
        <v>0</v>
      </c>
      <c r="GP48">
        <v>0</v>
      </c>
      <c r="GQ48">
        <v>0</v>
      </c>
      <c r="GR48">
        <v>0</v>
      </c>
      <c r="GS48">
        <v>1</v>
      </c>
      <c r="GT48">
        <v>1</v>
      </c>
      <c r="GU48">
        <v>1</v>
      </c>
      <c r="GV48">
        <v>0</v>
      </c>
      <c r="GW48">
        <v>0</v>
      </c>
      <c r="GX48">
        <v>0</v>
      </c>
      <c r="GY48">
        <v>0</v>
      </c>
      <c r="GZ48">
        <v>1</v>
      </c>
      <c r="HA48">
        <v>0</v>
      </c>
      <c r="HB48">
        <v>0</v>
      </c>
      <c r="HC48">
        <v>0</v>
      </c>
      <c r="HD48">
        <v>0</v>
      </c>
      <c r="HE48">
        <v>0</v>
      </c>
      <c r="HF48">
        <v>0</v>
      </c>
      <c r="HG48">
        <v>0</v>
      </c>
      <c r="HH48">
        <v>1</v>
      </c>
      <c r="HI48">
        <v>1</v>
      </c>
      <c r="HJ48">
        <v>1</v>
      </c>
      <c r="HK48">
        <v>0</v>
      </c>
      <c r="HL48">
        <v>0</v>
      </c>
      <c r="HM48">
        <v>1</v>
      </c>
      <c r="HN48">
        <v>0</v>
      </c>
      <c r="HO48">
        <v>1</v>
      </c>
      <c r="HP48">
        <v>0</v>
      </c>
      <c r="HQ48">
        <v>0</v>
      </c>
      <c r="HR48">
        <v>1</v>
      </c>
      <c r="HS48">
        <v>1</v>
      </c>
      <c r="HT48">
        <v>1</v>
      </c>
      <c r="HU48">
        <v>0</v>
      </c>
      <c r="HV48">
        <v>0</v>
      </c>
      <c r="HW48">
        <v>1</v>
      </c>
      <c r="HX48">
        <v>1</v>
      </c>
      <c r="HY48">
        <v>1</v>
      </c>
      <c r="HZ48">
        <v>0</v>
      </c>
      <c r="IA48">
        <v>0</v>
      </c>
      <c r="IB48">
        <v>1</v>
      </c>
      <c r="IC48">
        <v>1</v>
      </c>
      <c r="ID48">
        <v>1</v>
      </c>
      <c r="IE48">
        <v>0</v>
      </c>
      <c r="IF48">
        <v>0</v>
      </c>
      <c r="IG48">
        <v>0</v>
      </c>
      <c r="IH48">
        <v>1</v>
      </c>
      <c r="II48">
        <v>1</v>
      </c>
      <c r="IJ48">
        <v>0</v>
      </c>
      <c r="IK48">
        <v>0</v>
      </c>
      <c r="IL48">
        <v>1</v>
      </c>
      <c r="IM48">
        <v>1</v>
      </c>
      <c r="IN48" s="26">
        <v>1</v>
      </c>
    </row>
    <row r="49" spans="1:248" x14ac:dyDescent="0.35">
      <c r="A49" s="27">
        <v>33</v>
      </c>
      <c r="B49" t="s">
        <v>157</v>
      </c>
      <c r="C49" t="s">
        <v>158</v>
      </c>
      <c r="D49">
        <v>1</v>
      </c>
      <c r="E49">
        <v>1</v>
      </c>
      <c r="F49">
        <v>1</v>
      </c>
      <c r="G49">
        <v>1</v>
      </c>
      <c r="H49">
        <v>1</v>
      </c>
      <c r="I49">
        <v>1</v>
      </c>
      <c r="J49">
        <v>1</v>
      </c>
      <c r="K49">
        <v>1</v>
      </c>
      <c r="L49">
        <v>1</v>
      </c>
      <c r="M49">
        <v>1</v>
      </c>
      <c r="N49">
        <v>1</v>
      </c>
      <c r="O49">
        <v>0</v>
      </c>
      <c r="P49">
        <v>0</v>
      </c>
      <c r="Q49">
        <v>1</v>
      </c>
      <c r="R49">
        <v>1</v>
      </c>
      <c r="S49">
        <v>1</v>
      </c>
      <c r="T49">
        <v>1</v>
      </c>
      <c r="U49">
        <v>1</v>
      </c>
      <c r="V49">
        <v>1</v>
      </c>
      <c r="W49">
        <v>1</v>
      </c>
      <c r="X49">
        <v>1</v>
      </c>
      <c r="Y49">
        <v>1</v>
      </c>
      <c r="Z49">
        <v>1</v>
      </c>
      <c r="AA49">
        <v>1</v>
      </c>
      <c r="AB49">
        <v>1</v>
      </c>
      <c r="AC49">
        <v>1</v>
      </c>
      <c r="AD49">
        <v>1</v>
      </c>
      <c r="AE49">
        <v>1</v>
      </c>
      <c r="AF49">
        <v>1</v>
      </c>
      <c r="AG49">
        <v>1</v>
      </c>
      <c r="AH49">
        <v>0</v>
      </c>
      <c r="AI49">
        <v>0</v>
      </c>
      <c r="AJ49">
        <v>0</v>
      </c>
      <c r="AK49">
        <v>1</v>
      </c>
      <c r="AL49">
        <v>1</v>
      </c>
      <c r="AM49">
        <v>0</v>
      </c>
      <c r="AN49">
        <v>1</v>
      </c>
      <c r="AO49">
        <v>1</v>
      </c>
      <c r="AP49">
        <v>1</v>
      </c>
      <c r="AQ49">
        <v>1</v>
      </c>
      <c r="AR49">
        <v>0</v>
      </c>
      <c r="AS49">
        <v>0</v>
      </c>
      <c r="AT49">
        <v>1</v>
      </c>
      <c r="AU49">
        <v>1</v>
      </c>
      <c r="AV49">
        <v>1</v>
      </c>
      <c r="AW49">
        <v>1</v>
      </c>
      <c r="AX49">
        <v>1</v>
      </c>
      <c r="AY49">
        <v>1</v>
      </c>
      <c r="AZ49">
        <v>1</v>
      </c>
      <c r="BA49">
        <v>1</v>
      </c>
      <c r="BB49">
        <v>0</v>
      </c>
      <c r="BC49">
        <v>0</v>
      </c>
      <c r="BD49">
        <v>0</v>
      </c>
      <c r="BE49">
        <v>0</v>
      </c>
      <c r="BF49">
        <v>0</v>
      </c>
      <c r="BG49">
        <v>0</v>
      </c>
      <c r="BH49">
        <v>0</v>
      </c>
      <c r="BI49">
        <v>0</v>
      </c>
      <c r="BJ49">
        <v>0</v>
      </c>
      <c r="BK49">
        <v>0</v>
      </c>
      <c r="BL49">
        <v>0</v>
      </c>
      <c r="BM49">
        <v>0</v>
      </c>
      <c r="BN49">
        <v>1</v>
      </c>
      <c r="BO49">
        <v>1</v>
      </c>
      <c r="BP49">
        <v>1</v>
      </c>
      <c r="BQ49">
        <v>0</v>
      </c>
      <c r="BR49">
        <v>0</v>
      </c>
      <c r="BS49">
        <v>1</v>
      </c>
      <c r="BT49">
        <v>1</v>
      </c>
      <c r="BU49">
        <v>1</v>
      </c>
      <c r="BV49">
        <v>1</v>
      </c>
      <c r="BW49">
        <v>1</v>
      </c>
      <c r="BX49">
        <v>1</v>
      </c>
      <c r="BY49">
        <v>1</v>
      </c>
      <c r="BZ49">
        <v>1</v>
      </c>
      <c r="CA49">
        <v>0</v>
      </c>
      <c r="CB49">
        <v>0</v>
      </c>
      <c r="CC49">
        <v>0</v>
      </c>
      <c r="CD49">
        <v>1</v>
      </c>
      <c r="CE49">
        <v>1</v>
      </c>
      <c r="CF49">
        <v>0</v>
      </c>
      <c r="CG49">
        <v>0</v>
      </c>
      <c r="CH49">
        <v>0</v>
      </c>
      <c r="CI49">
        <v>0</v>
      </c>
      <c r="CJ49">
        <v>0</v>
      </c>
      <c r="CK49">
        <v>0</v>
      </c>
      <c r="CL49">
        <v>0</v>
      </c>
      <c r="CM49">
        <v>0</v>
      </c>
      <c r="CN49">
        <v>0</v>
      </c>
      <c r="CO49">
        <v>0</v>
      </c>
      <c r="CP49">
        <v>0</v>
      </c>
      <c r="CQ49">
        <v>0</v>
      </c>
      <c r="CR49">
        <v>1</v>
      </c>
      <c r="CS49">
        <v>1</v>
      </c>
      <c r="CT49">
        <v>1</v>
      </c>
      <c r="CU49">
        <v>0</v>
      </c>
      <c r="CV49">
        <v>0</v>
      </c>
      <c r="CW49">
        <v>0</v>
      </c>
      <c r="CX49">
        <v>1</v>
      </c>
      <c r="CY49">
        <v>1</v>
      </c>
      <c r="CZ49">
        <v>0</v>
      </c>
      <c r="DA49">
        <v>0</v>
      </c>
      <c r="DB49">
        <v>0</v>
      </c>
      <c r="DC49">
        <v>1</v>
      </c>
      <c r="DD49">
        <v>1</v>
      </c>
      <c r="DE49">
        <v>0</v>
      </c>
      <c r="DF49">
        <v>0</v>
      </c>
      <c r="DG49">
        <v>0</v>
      </c>
      <c r="DH49">
        <v>0</v>
      </c>
      <c r="DI49">
        <v>1</v>
      </c>
      <c r="DJ49">
        <v>0</v>
      </c>
      <c r="DK49">
        <v>0</v>
      </c>
      <c r="DL49">
        <v>0</v>
      </c>
      <c r="DM49">
        <v>1</v>
      </c>
      <c r="DN49">
        <v>1</v>
      </c>
      <c r="DO49">
        <v>0</v>
      </c>
      <c r="DP49">
        <v>0</v>
      </c>
      <c r="DQ49">
        <v>0</v>
      </c>
      <c r="DR49">
        <v>0</v>
      </c>
      <c r="DS49">
        <v>0</v>
      </c>
      <c r="DT49">
        <v>0</v>
      </c>
      <c r="DU49">
        <v>1</v>
      </c>
      <c r="DV49">
        <v>0</v>
      </c>
      <c r="DW49">
        <v>0</v>
      </c>
      <c r="DX49">
        <v>1</v>
      </c>
      <c r="DY49">
        <v>0</v>
      </c>
      <c r="DZ49">
        <v>0</v>
      </c>
      <c r="EA49">
        <v>1</v>
      </c>
      <c r="EB49">
        <v>1</v>
      </c>
      <c r="EC49" s="23"/>
      <c r="ED49">
        <v>0</v>
      </c>
      <c r="EE49">
        <v>0</v>
      </c>
      <c r="EF49">
        <v>1</v>
      </c>
      <c r="EG49">
        <v>1</v>
      </c>
      <c r="EH49">
        <v>0</v>
      </c>
      <c r="EI49">
        <v>0</v>
      </c>
      <c r="EJ49">
        <v>0</v>
      </c>
      <c r="EK49">
        <v>0</v>
      </c>
      <c r="EL49">
        <v>0</v>
      </c>
      <c r="EM49">
        <v>0</v>
      </c>
      <c r="EN49">
        <v>0</v>
      </c>
      <c r="EO49">
        <v>0</v>
      </c>
      <c r="EP49">
        <v>0</v>
      </c>
      <c r="EQ49">
        <v>0</v>
      </c>
      <c r="ER49">
        <v>0</v>
      </c>
      <c r="ES49">
        <v>0</v>
      </c>
      <c r="ET49">
        <v>0</v>
      </c>
      <c r="EU49">
        <v>0</v>
      </c>
      <c r="EV49">
        <v>0</v>
      </c>
      <c r="EW49">
        <v>0</v>
      </c>
      <c r="EX49">
        <v>0</v>
      </c>
      <c r="EY49">
        <v>0</v>
      </c>
      <c r="EZ49">
        <v>0</v>
      </c>
      <c r="FA49">
        <v>0</v>
      </c>
      <c r="FB49">
        <v>0</v>
      </c>
      <c r="FC49">
        <v>0</v>
      </c>
      <c r="FD49">
        <v>0</v>
      </c>
      <c r="FE49">
        <v>0</v>
      </c>
      <c r="FF49">
        <v>0</v>
      </c>
      <c r="FG49">
        <v>0</v>
      </c>
      <c r="FH49">
        <v>0</v>
      </c>
      <c r="FI49">
        <v>0</v>
      </c>
      <c r="FJ49">
        <v>0</v>
      </c>
      <c r="FK49">
        <v>0</v>
      </c>
      <c r="FL49">
        <v>0</v>
      </c>
      <c r="FM49">
        <v>0</v>
      </c>
      <c r="FN49">
        <v>0</v>
      </c>
      <c r="FO49">
        <v>0</v>
      </c>
      <c r="FP49">
        <v>0</v>
      </c>
      <c r="FQ49">
        <v>0</v>
      </c>
      <c r="FR49">
        <v>0</v>
      </c>
      <c r="FS49">
        <v>0</v>
      </c>
      <c r="FT49">
        <v>0</v>
      </c>
      <c r="FU49">
        <v>0</v>
      </c>
      <c r="FV49">
        <v>0</v>
      </c>
      <c r="FW49">
        <v>0</v>
      </c>
      <c r="FX49">
        <v>0</v>
      </c>
      <c r="FY49">
        <v>0</v>
      </c>
      <c r="FZ49">
        <v>0</v>
      </c>
      <c r="GA49">
        <v>0</v>
      </c>
      <c r="GB49">
        <v>0</v>
      </c>
      <c r="GC49">
        <v>0</v>
      </c>
      <c r="GD49">
        <v>0</v>
      </c>
      <c r="GE49">
        <v>0</v>
      </c>
      <c r="GF49">
        <v>0</v>
      </c>
      <c r="GG49" s="60">
        <v>0</v>
      </c>
      <c r="GH49" s="60">
        <v>0</v>
      </c>
      <c r="GI49" s="60">
        <v>0</v>
      </c>
      <c r="GJ49" s="60">
        <v>0</v>
      </c>
      <c r="GK49" s="60">
        <v>0</v>
      </c>
      <c r="GL49">
        <v>0</v>
      </c>
      <c r="GM49">
        <v>0</v>
      </c>
      <c r="GN49">
        <v>0</v>
      </c>
      <c r="GO49">
        <v>0</v>
      </c>
      <c r="GP49">
        <v>0</v>
      </c>
      <c r="GQ49">
        <v>0</v>
      </c>
      <c r="GR49">
        <v>0</v>
      </c>
      <c r="GS49">
        <v>0</v>
      </c>
      <c r="GT49">
        <v>0</v>
      </c>
      <c r="GU49">
        <v>0</v>
      </c>
      <c r="GV49">
        <v>0</v>
      </c>
      <c r="GW49">
        <v>0</v>
      </c>
      <c r="GX49">
        <v>0</v>
      </c>
      <c r="GY49">
        <v>0</v>
      </c>
      <c r="GZ49">
        <v>0</v>
      </c>
      <c r="HA49">
        <v>0</v>
      </c>
      <c r="HB49">
        <v>0</v>
      </c>
      <c r="HC49">
        <v>0</v>
      </c>
      <c r="HD49">
        <v>0</v>
      </c>
      <c r="HE49">
        <v>0</v>
      </c>
      <c r="HF49">
        <v>0</v>
      </c>
      <c r="HG49">
        <v>0</v>
      </c>
      <c r="HH49">
        <v>0</v>
      </c>
      <c r="HI49">
        <v>0</v>
      </c>
      <c r="HJ49">
        <v>0</v>
      </c>
      <c r="HK49">
        <v>0</v>
      </c>
      <c r="HL49">
        <v>0</v>
      </c>
      <c r="HM49">
        <v>0</v>
      </c>
      <c r="HN49">
        <v>0</v>
      </c>
      <c r="HO49">
        <v>0</v>
      </c>
      <c r="HP49">
        <v>0</v>
      </c>
      <c r="HQ49">
        <v>0</v>
      </c>
      <c r="HR49">
        <v>0</v>
      </c>
      <c r="HS49">
        <v>0</v>
      </c>
      <c r="HT49">
        <v>0</v>
      </c>
      <c r="HU49">
        <v>0</v>
      </c>
      <c r="HV49">
        <v>0</v>
      </c>
      <c r="HW49">
        <v>0</v>
      </c>
      <c r="HX49">
        <v>0</v>
      </c>
      <c r="HY49">
        <v>0</v>
      </c>
      <c r="HZ49">
        <v>0</v>
      </c>
      <c r="IA49">
        <v>0</v>
      </c>
      <c r="IB49">
        <v>0</v>
      </c>
      <c r="IC49">
        <v>0</v>
      </c>
      <c r="ID49">
        <v>0</v>
      </c>
      <c r="IE49">
        <v>0</v>
      </c>
      <c r="IF49">
        <v>0</v>
      </c>
      <c r="IG49">
        <v>0</v>
      </c>
      <c r="IH49">
        <v>0</v>
      </c>
      <c r="II49">
        <v>0</v>
      </c>
      <c r="IJ49">
        <v>0</v>
      </c>
      <c r="IK49">
        <v>0</v>
      </c>
      <c r="IL49">
        <v>0</v>
      </c>
      <c r="IM49">
        <v>0</v>
      </c>
      <c r="IN49" s="26">
        <v>0</v>
      </c>
    </row>
    <row r="50" spans="1:248" x14ac:dyDescent="0.35">
      <c r="A50" s="27">
        <v>34</v>
      </c>
      <c r="B50" t="s">
        <v>159</v>
      </c>
      <c r="C50" t="s">
        <v>160</v>
      </c>
      <c r="D50">
        <v>1</v>
      </c>
      <c r="E50">
        <v>1</v>
      </c>
      <c r="F50">
        <v>1</v>
      </c>
      <c r="G50">
        <v>1</v>
      </c>
      <c r="H50">
        <v>1</v>
      </c>
      <c r="I50">
        <v>1</v>
      </c>
      <c r="J50">
        <v>1</v>
      </c>
      <c r="K50">
        <v>1</v>
      </c>
      <c r="L50">
        <v>1</v>
      </c>
      <c r="M50">
        <v>1</v>
      </c>
      <c r="N50">
        <v>0</v>
      </c>
      <c r="O50">
        <v>0</v>
      </c>
      <c r="P50">
        <v>0</v>
      </c>
      <c r="Q50">
        <v>1</v>
      </c>
      <c r="R50">
        <v>1</v>
      </c>
      <c r="S50">
        <v>1</v>
      </c>
      <c r="T50">
        <v>1</v>
      </c>
      <c r="U50">
        <v>1</v>
      </c>
      <c r="V50">
        <v>1</v>
      </c>
      <c r="W50">
        <v>1</v>
      </c>
      <c r="X50">
        <v>1</v>
      </c>
      <c r="Y50">
        <v>1</v>
      </c>
      <c r="Z50">
        <v>1</v>
      </c>
      <c r="AA50">
        <v>1</v>
      </c>
      <c r="AB50">
        <v>1</v>
      </c>
      <c r="AC50">
        <v>1</v>
      </c>
      <c r="AD50">
        <v>1</v>
      </c>
      <c r="AE50">
        <v>1</v>
      </c>
      <c r="AF50">
        <v>1</v>
      </c>
      <c r="AG50">
        <v>1</v>
      </c>
      <c r="AH50">
        <v>1</v>
      </c>
      <c r="AI50">
        <v>0</v>
      </c>
      <c r="AJ50">
        <v>0</v>
      </c>
      <c r="AK50">
        <v>0</v>
      </c>
      <c r="AL50">
        <v>1</v>
      </c>
      <c r="AM50">
        <v>1</v>
      </c>
      <c r="AN50">
        <v>1</v>
      </c>
      <c r="AO50">
        <v>1</v>
      </c>
      <c r="AP50">
        <v>1</v>
      </c>
      <c r="AQ50">
        <v>1</v>
      </c>
      <c r="AR50">
        <v>1</v>
      </c>
      <c r="AS50">
        <v>1</v>
      </c>
      <c r="AT50">
        <v>1</v>
      </c>
      <c r="AU50">
        <v>1</v>
      </c>
      <c r="AV50">
        <v>1</v>
      </c>
      <c r="AW50">
        <v>1</v>
      </c>
      <c r="AX50">
        <v>1</v>
      </c>
      <c r="AY50">
        <v>1</v>
      </c>
      <c r="AZ50">
        <v>1</v>
      </c>
      <c r="BA50">
        <v>1</v>
      </c>
      <c r="BB50">
        <v>0</v>
      </c>
      <c r="BC50">
        <v>0</v>
      </c>
      <c r="BD50">
        <v>0</v>
      </c>
      <c r="BE50">
        <v>0</v>
      </c>
      <c r="BF50">
        <v>0</v>
      </c>
      <c r="BG50">
        <v>1</v>
      </c>
      <c r="BH50">
        <v>1</v>
      </c>
      <c r="BI50">
        <v>1</v>
      </c>
      <c r="BJ50">
        <v>1</v>
      </c>
      <c r="BK50">
        <v>1</v>
      </c>
      <c r="BL50">
        <v>0</v>
      </c>
      <c r="BM50">
        <v>1</v>
      </c>
      <c r="BN50">
        <v>0</v>
      </c>
      <c r="BO50">
        <v>1</v>
      </c>
      <c r="BP50">
        <v>1</v>
      </c>
      <c r="BQ50">
        <v>0</v>
      </c>
      <c r="BR50">
        <v>0</v>
      </c>
      <c r="BS50">
        <v>0</v>
      </c>
      <c r="BT50">
        <v>1</v>
      </c>
      <c r="BU50">
        <v>1</v>
      </c>
      <c r="BV50">
        <v>1</v>
      </c>
      <c r="BW50">
        <v>1</v>
      </c>
      <c r="BX50">
        <v>1</v>
      </c>
      <c r="BY50">
        <v>1</v>
      </c>
      <c r="BZ50">
        <v>1</v>
      </c>
      <c r="CA50">
        <v>0</v>
      </c>
      <c r="CB50">
        <v>0</v>
      </c>
      <c r="CC50">
        <v>0</v>
      </c>
      <c r="CD50">
        <v>1</v>
      </c>
      <c r="CE50">
        <v>1</v>
      </c>
      <c r="CF50">
        <v>0</v>
      </c>
      <c r="CG50">
        <v>0</v>
      </c>
      <c r="CH50">
        <v>0</v>
      </c>
      <c r="CI50">
        <v>0</v>
      </c>
      <c r="CJ50">
        <v>0</v>
      </c>
      <c r="CK50">
        <v>1</v>
      </c>
      <c r="CL50">
        <v>1</v>
      </c>
      <c r="CM50">
        <v>1</v>
      </c>
      <c r="CN50">
        <v>1</v>
      </c>
      <c r="CO50">
        <v>1</v>
      </c>
      <c r="CP50">
        <v>0</v>
      </c>
      <c r="CQ50">
        <v>0</v>
      </c>
      <c r="CR50">
        <v>1</v>
      </c>
      <c r="CS50">
        <v>1</v>
      </c>
      <c r="CT50">
        <v>1</v>
      </c>
      <c r="CU50">
        <v>0</v>
      </c>
      <c r="CV50">
        <v>0</v>
      </c>
      <c r="CW50">
        <v>1</v>
      </c>
      <c r="CX50">
        <v>1</v>
      </c>
      <c r="CY50">
        <v>1</v>
      </c>
      <c r="CZ50">
        <v>0</v>
      </c>
      <c r="DA50">
        <v>0</v>
      </c>
      <c r="DB50">
        <v>1</v>
      </c>
      <c r="DC50">
        <v>1</v>
      </c>
      <c r="DD50">
        <v>1</v>
      </c>
      <c r="DE50">
        <v>0</v>
      </c>
      <c r="DF50">
        <v>0</v>
      </c>
      <c r="DG50">
        <v>1</v>
      </c>
      <c r="DH50">
        <v>1</v>
      </c>
      <c r="DI50">
        <v>0</v>
      </c>
      <c r="DJ50">
        <v>0</v>
      </c>
      <c r="DK50">
        <v>0</v>
      </c>
      <c r="DL50">
        <v>0</v>
      </c>
      <c r="DM50">
        <v>0</v>
      </c>
      <c r="DN50">
        <v>1</v>
      </c>
      <c r="DO50">
        <v>0</v>
      </c>
      <c r="DP50">
        <v>0</v>
      </c>
      <c r="DQ50">
        <v>1</v>
      </c>
      <c r="DR50">
        <v>1</v>
      </c>
      <c r="DS50">
        <v>1</v>
      </c>
      <c r="DT50">
        <v>0</v>
      </c>
      <c r="DU50">
        <v>1</v>
      </c>
      <c r="DV50">
        <v>0</v>
      </c>
      <c r="DW50">
        <v>0</v>
      </c>
      <c r="DX50">
        <v>1</v>
      </c>
      <c r="DY50">
        <v>0</v>
      </c>
      <c r="DZ50">
        <v>0</v>
      </c>
      <c r="EA50">
        <v>0</v>
      </c>
      <c r="EB50">
        <v>0</v>
      </c>
      <c r="EC50" s="23"/>
      <c r="ED50">
        <v>0</v>
      </c>
      <c r="EE50">
        <v>0</v>
      </c>
      <c r="EF50">
        <v>0</v>
      </c>
      <c r="EG50">
        <v>0</v>
      </c>
      <c r="EH50">
        <v>1</v>
      </c>
      <c r="EI50">
        <v>0</v>
      </c>
      <c r="EJ50">
        <v>0</v>
      </c>
      <c r="EK50">
        <v>0</v>
      </c>
      <c r="EL50">
        <v>0</v>
      </c>
      <c r="EM50">
        <v>0</v>
      </c>
      <c r="EN50">
        <v>0</v>
      </c>
      <c r="EO50">
        <v>0</v>
      </c>
      <c r="EP50">
        <v>1</v>
      </c>
      <c r="EQ50">
        <v>1</v>
      </c>
      <c r="ER50">
        <v>1</v>
      </c>
      <c r="ES50">
        <v>0</v>
      </c>
      <c r="ET50">
        <v>0</v>
      </c>
      <c r="EU50">
        <v>1</v>
      </c>
      <c r="EV50">
        <v>1</v>
      </c>
      <c r="EW50">
        <v>1</v>
      </c>
      <c r="EX50">
        <v>0</v>
      </c>
      <c r="EY50">
        <v>0</v>
      </c>
      <c r="EZ50">
        <v>1</v>
      </c>
      <c r="FA50">
        <v>1</v>
      </c>
      <c r="FB50">
        <v>1</v>
      </c>
      <c r="FC50">
        <v>0</v>
      </c>
      <c r="FD50">
        <v>0</v>
      </c>
      <c r="FE50">
        <v>0</v>
      </c>
      <c r="FF50">
        <v>0</v>
      </c>
      <c r="FG50">
        <v>0</v>
      </c>
      <c r="FH50">
        <v>0</v>
      </c>
      <c r="FI50">
        <v>0</v>
      </c>
      <c r="FJ50">
        <v>1</v>
      </c>
      <c r="FK50">
        <v>1</v>
      </c>
      <c r="FL50">
        <v>1</v>
      </c>
      <c r="FM50">
        <v>0</v>
      </c>
      <c r="FN50">
        <v>0</v>
      </c>
      <c r="FO50">
        <v>0</v>
      </c>
      <c r="FP50">
        <v>0</v>
      </c>
      <c r="FQ50">
        <v>0</v>
      </c>
      <c r="FR50">
        <v>0</v>
      </c>
      <c r="FS50">
        <v>0</v>
      </c>
      <c r="FT50">
        <v>0</v>
      </c>
      <c r="FU50">
        <v>0</v>
      </c>
      <c r="FV50">
        <v>0</v>
      </c>
      <c r="FW50">
        <v>0</v>
      </c>
      <c r="FX50">
        <v>0</v>
      </c>
      <c r="FY50">
        <v>0</v>
      </c>
      <c r="FZ50">
        <v>0</v>
      </c>
      <c r="GA50">
        <v>0</v>
      </c>
      <c r="GB50">
        <v>0</v>
      </c>
      <c r="GC50">
        <v>0</v>
      </c>
      <c r="GD50">
        <v>0</v>
      </c>
      <c r="GE50">
        <v>0</v>
      </c>
      <c r="GF50">
        <v>0</v>
      </c>
      <c r="GG50" s="60">
        <v>0</v>
      </c>
      <c r="GH50" s="60">
        <v>0</v>
      </c>
      <c r="GI50" s="60">
        <v>0</v>
      </c>
      <c r="GJ50" s="60">
        <v>0</v>
      </c>
      <c r="GK50" s="60">
        <v>1</v>
      </c>
      <c r="GL50">
        <v>0</v>
      </c>
      <c r="GM50">
        <v>0</v>
      </c>
      <c r="GN50">
        <v>1</v>
      </c>
      <c r="GO50">
        <v>1</v>
      </c>
      <c r="GP50">
        <v>1</v>
      </c>
      <c r="GQ50">
        <v>0</v>
      </c>
      <c r="GR50">
        <v>0</v>
      </c>
      <c r="GS50">
        <v>1</v>
      </c>
      <c r="GT50">
        <v>1</v>
      </c>
      <c r="GU50">
        <v>1</v>
      </c>
      <c r="GV50">
        <v>0</v>
      </c>
      <c r="GW50">
        <v>0</v>
      </c>
      <c r="GX50">
        <v>0</v>
      </c>
      <c r="GY50">
        <v>0</v>
      </c>
      <c r="GZ50">
        <v>1</v>
      </c>
      <c r="HA50">
        <v>0</v>
      </c>
      <c r="HB50">
        <v>0</v>
      </c>
      <c r="HC50">
        <v>0</v>
      </c>
      <c r="HD50">
        <v>0</v>
      </c>
      <c r="HE50">
        <v>0</v>
      </c>
      <c r="HF50">
        <v>0</v>
      </c>
      <c r="HG50">
        <v>0</v>
      </c>
      <c r="HH50">
        <v>1</v>
      </c>
      <c r="HI50">
        <v>1</v>
      </c>
      <c r="HJ50">
        <v>1</v>
      </c>
      <c r="HK50">
        <v>0</v>
      </c>
      <c r="HL50">
        <v>0</v>
      </c>
      <c r="HM50">
        <v>0</v>
      </c>
      <c r="HN50">
        <v>0</v>
      </c>
      <c r="HO50">
        <v>0</v>
      </c>
      <c r="HP50">
        <v>0</v>
      </c>
      <c r="HQ50">
        <v>0</v>
      </c>
      <c r="HR50">
        <v>0</v>
      </c>
      <c r="HS50">
        <v>0</v>
      </c>
      <c r="HT50">
        <v>0</v>
      </c>
      <c r="HU50">
        <v>0</v>
      </c>
      <c r="HV50">
        <v>0</v>
      </c>
      <c r="HW50">
        <v>1</v>
      </c>
      <c r="HX50">
        <v>1</v>
      </c>
      <c r="HY50">
        <v>1</v>
      </c>
      <c r="HZ50">
        <v>0</v>
      </c>
      <c r="IA50">
        <v>0</v>
      </c>
      <c r="IB50">
        <v>1</v>
      </c>
      <c r="IC50">
        <v>1</v>
      </c>
      <c r="ID50">
        <v>1</v>
      </c>
      <c r="IE50">
        <v>0</v>
      </c>
      <c r="IF50">
        <v>0</v>
      </c>
      <c r="IG50">
        <v>0</v>
      </c>
      <c r="IH50">
        <v>1</v>
      </c>
      <c r="II50">
        <v>1</v>
      </c>
      <c r="IJ50">
        <v>0</v>
      </c>
      <c r="IK50">
        <v>0</v>
      </c>
      <c r="IL50">
        <v>0</v>
      </c>
      <c r="IM50">
        <v>0</v>
      </c>
      <c r="IN50" s="26">
        <v>0</v>
      </c>
    </row>
    <row r="51" spans="1:248" x14ac:dyDescent="0.35">
      <c r="A51" s="27">
        <v>35</v>
      </c>
      <c r="B51" t="s">
        <v>161</v>
      </c>
      <c r="C51" t="s">
        <v>162</v>
      </c>
      <c r="D51">
        <v>1</v>
      </c>
      <c r="E51">
        <v>1</v>
      </c>
      <c r="F51">
        <v>1</v>
      </c>
      <c r="G51">
        <v>1</v>
      </c>
      <c r="H51">
        <v>1</v>
      </c>
      <c r="I51">
        <v>1</v>
      </c>
      <c r="J51">
        <v>1</v>
      </c>
      <c r="K51">
        <v>1</v>
      </c>
      <c r="L51">
        <v>1</v>
      </c>
      <c r="M51">
        <v>1</v>
      </c>
      <c r="N51">
        <v>0</v>
      </c>
      <c r="O51">
        <v>0</v>
      </c>
      <c r="P51">
        <v>1</v>
      </c>
      <c r="Q51">
        <v>1</v>
      </c>
      <c r="R51">
        <v>1</v>
      </c>
      <c r="S51">
        <v>0</v>
      </c>
      <c r="T51">
        <v>0</v>
      </c>
      <c r="U51">
        <v>1</v>
      </c>
      <c r="V51">
        <v>1</v>
      </c>
      <c r="W51">
        <v>1</v>
      </c>
      <c r="X51">
        <v>1</v>
      </c>
      <c r="Y51">
        <v>1</v>
      </c>
      <c r="Z51">
        <v>1</v>
      </c>
      <c r="AA51">
        <v>1</v>
      </c>
      <c r="AB51">
        <v>1</v>
      </c>
      <c r="AC51">
        <v>1</v>
      </c>
      <c r="AD51">
        <v>1</v>
      </c>
      <c r="AE51">
        <v>1</v>
      </c>
      <c r="AF51">
        <v>1</v>
      </c>
      <c r="AG51">
        <v>1</v>
      </c>
      <c r="AH51">
        <v>0</v>
      </c>
      <c r="AI51">
        <v>0</v>
      </c>
      <c r="AJ51">
        <v>0</v>
      </c>
      <c r="AK51">
        <v>0</v>
      </c>
      <c r="AL51">
        <v>1</v>
      </c>
      <c r="AM51">
        <v>1</v>
      </c>
      <c r="AN51">
        <v>1</v>
      </c>
      <c r="AO51">
        <v>1</v>
      </c>
      <c r="AP51">
        <v>1</v>
      </c>
      <c r="AQ51">
        <v>1</v>
      </c>
      <c r="AR51">
        <v>0</v>
      </c>
      <c r="AS51">
        <v>0</v>
      </c>
      <c r="AT51">
        <v>1</v>
      </c>
      <c r="AU51">
        <v>1</v>
      </c>
      <c r="AV51">
        <v>1</v>
      </c>
      <c r="AW51">
        <v>1</v>
      </c>
      <c r="AX51">
        <v>1</v>
      </c>
      <c r="AY51">
        <v>1</v>
      </c>
      <c r="AZ51">
        <v>1</v>
      </c>
      <c r="BA51">
        <v>1</v>
      </c>
      <c r="BB51">
        <v>0</v>
      </c>
      <c r="BC51">
        <v>0</v>
      </c>
      <c r="BD51">
        <v>0</v>
      </c>
      <c r="BE51">
        <v>0</v>
      </c>
      <c r="BF51">
        <v>0</v>
      </c>
      <c r="BG51">
        <v>0</v>
      </c>
      <c r="BH51">
        <v>0</v>
      </c>
      <c r="BI51">
        <v>0</v>
      </c>
      <c r="BJ51">
        <v>0</v>
      </c>
      <c r="BK51">
        <v>0</v>
      </c>
      <c r="BL51">
        <v>0</v>
      </c>
      <c r="BM51">
        <v>0</v>
      </c>
      <c r="BN51">
        <v>0</v>
      </c>
      <c r="BO51">
        <v>1</v>
      </c>
      <c r="BP51">
        <v>1</v>
      </c>
      <c r="BQ51">
        <v>0</v>
      </c>
      <c r="BR51">
        <v>0</v>
      </c>
      <c r="BS51">
        <v>1</v>
      </c>
      <c r="BT51">
        <v>1</v>
      </c>
      <c r="BU51">
        <v>1</v>
      </c>
      <c r="BV51">
        <v>0</v>
      </c>
      <c r="BW51">
        <v>0</v>
      </c>
      <c r="BX51">
        <v>0</v>
      </c>
      <c r="BY51">
        <v>0</v>
      </c>
      <c r="BZ51">
        <v>0</v>
      </c>
      <c r="CA51">
        <v>0</v>
      </c>
      <c r="CB51">
        <v>0</v>
      </c>
      <c r="CC51">
        <v>0</v>
      </c>
      <c r="CD51">
        <v>1</v>
      </c>
      <c r="CE51">
        <v>1</v>
      </c>
      <c r="CF51">
        <v>0</v>
      </c>
      <c r="CG51">
        <v>0</v>
      </c>
      <c r="CH51">
        <v>0</v>
      </c>
      <c r="CI51">
        <v>0</v>
      </c>
      <c r="CJ51">
        <v>0</v>
      </c>
      <c r="CK51">
        <v>0</v>
      </c>
      <c r="CL51">
        <v>0</v>
      </c>
      <c r="CM51">
        <v>0</v>
      </c>
      <c r="CN51">
        <v>0</v>
      </c>
      <c r="CO51">
        <v>0</v>
      </c>
      <c r="CP51">
        <v>0</v>
      </c>
      <c r="CQ51">
        <v>0</v>
      </c>
      <c r="CR51">
        <v>0</v>
      </c>
      <c r="CS51">
        <v>0</v>
      </c>
      <c r="CT51">
        <v>0</v>
      </c>
      <c r="CU51">
        <v>0</v>
      </c>
      <c r="CV51">
        <v>0</v>
      </c>
      <c r="CW51">
        <v>0</v>
      </c>
      <c r="CX51">
        <v>0</v>
      </c>
      <c r="CY51">
        <v>0</v>
      </c>
      <c r="CZ51">
        <v>0</v>
      </c>
      <c r="DA51">
        <v>0</v>
      </c>
      <c r="DB51">
        <v>0</v>
      </c>
      <c r="DC51">
        <v>1</v>
      </c>
      <c r="DD51">
        <v>1</v>
      </c>
      <c r="DE51">
        <v>0</v>
      </c>
      <c r="DF51">
        <v>0</v>
      </c>
      <c r="DG51">
        <v>0</v>
      </c>
      <c r="DH51">
        <v>0</v>
      </c>
      <c r="DI51">
        <v>0</v>
      </c>
      <c r="DJ51">
        <v>0</v>
      </c>
      <c r="DK51">
        <v>0</v>
      </c>
      <c r="DL51">
        <v>0</v>
      </c>
      <c r="DM51">
        <v>1</v>
      </c>
      <c r="DN51">
        <v>1</v>
      </c>
      <c r="DO51">
        <v>0</v>
      </c>
      <c r="DP51">
        <v>0</v>
      </c>
      <c r="DQ51">
        <v>0</v>
      </c>
      <c r="DR51">
        <v>0</v>
      </c>
      <c r="DS51">
        <v>0</v>
      </c>
      <c r="DT51">
        <v>0</v>
      </c>
      <c r="DU51">
        <v>0</v>
      </c>
      <c r="DV51">
        <v>0</v>
      </c>
      <c r="DW51">
        <v>0</v>
      </c>
      <c r="DX51">
        <v>1</v>
      </c>
      <c r="DY51">
        <v>0</v>
      </c>
      <c r="DZ51">
        <v>0</v>
      </c>
      <c r="EA51">
        <v>0</v>
      </c>
      <c r="EB51">
        <v>1</v>
      </c>
      <c r="EC51" s="23"/>
      <c r="ED51">
        <v>0</v>
      </c>
      <c r="EE51">
        <v>0</v>
      </c>
      <c r="EF51">
        <v>0</v>
      </c>
      <c r="EG51">
        <v>0</v>
      </c>
      <c r="EH51">
        <v>0</v>
      </c>
      <c r="EI51">
        <v>0</v>
      </c>
      <c r="EJ51">
        <v>0</v>
      </c>
      <c r="EK51">
        <v>0</v>
      </c>
      <c r="EL51">
        <v>0</v>
      </c>
      <c r="EM51">
        <v>0</v>
      </c>
      <c r="EN51">
        <v>0</v>
      </c>
      <c r="EO51">
        <v>0</v>
      </c>
      <c r="EP51">
        <v>0</v>
      </c>
      <c r="EQ51">
        <v>0</v>
      </c>
      <c r="ER51">
        <v>0</v>
      </c>
      <c r="ES51">
        <v>0</v>
      </c>
      <c r="ET51">
        <v>0</v>
      </c>
      <c r="EU51">
        <v>0</v>
      </c>
      <c r="EV51">
        <v>0</v>
      </c>
      <c r="EW51">
        <v>0</v>
      </c>
      <c r="EX51">
        <v>0</v>
      </c>
      <c r="EY51">
        <v>0</v>
      </c>
      <c r="EZ51">
        <v>0</v>
      </c>
      <c r="FA51">
        <v>0</v>
      </c>
      <c r="FB51">
        <v>0</v>
      </c>
      <c r="FC51">
        <v>0</v>
      </c>
      <c r="FD51">
        <v>0</v>
      </c>
      <c r="FE51">
        <v>0</v>
      </c>
      <c r="FF51">
        <v>0</v>
      </c>
      <c r="FG51">
        <v>0</v>
      </c>
      <c r="FH51">
        <v>0</v>
      </c>
      <c r="FI51">
        <v>0</v>
      </c>
      <c r="FJ51">
        <v>0</v>
      </c>
      <c r="FK51">
        <v>0</v>
      </c>
      <c r="FL51">
        <v>0</v>
      </c>
      <c r="FM51">
        <v>0</v>
      </c>
      <c r="FN51">
        <v>0</v>
      </c>
      <c r="FO51">
        <v>0</v>
      </c>
      <c r="FP51">
        <v>0</v>
      </c>
      <c r="FQ51">
        <v>0</v>
      </c>
      <c r="FR51">
        <v>0</v>
      </c>
      <c r="FS51">
        <v>0</v>
      </c>
      <c r="FT51">
        <v>0</v>
      </c>
      <c r="FU51">
        <v>0</v>
      </c>
      <c r="FV51">
        <v>0</v>
      </c>
      <c r="FW51">
        <v>0</v>
      </c>
      <c r="FX51">
        <v>0</v>
      </c>
      <c r="FY51">
        <v>0</v>
      </c>
      <c r="FZ51">
        <v>0</v>
      </c>
      <c r="GA51">
        <v>0</v>
      </c>
      <c r="GB51">
        <v>0</v>
      </c>
      <c r="GC51">
        <v>0</v>
      </c>
      <c r="GD51">
        <v>0</v>
      </c>
      <c r="GE51">
        <v>0</v>
      </c>
      <c r="GF51">
        <v>0</v>
      </c>
      <c r="GG51" s="60">
        <v>0</v>
      </c>
      <c r="GH51" s="60">
        <v>0</v>
      </c>
      <c r="GI51" s="60">
        <v>0</v>
      </c>
      <c r="GJ51" s="60">
        <v>0</v>
      </c>
      <c r="GK51" s="60">
        <v>0</v>
      </c>
      <c r="GL51">
        <v>0</v>
      </c>
      <c r="GM51">
        <v>0</v>
      </c>
      <c r="GN51">
        <v>0</v>
      </c>
      <c r="GO51">
        <v>0</v>
      </c>
      <c r="GP51">
        <v>0</v>
      </c>
      <c r="GQ51">
        <v>0</v>
      </c>
      <c r="GR51">
        <v>0</v>
      </c>
      <c r="GS51">
        <v>0</v>
      </c>
      <c r="GT51">
        <v>0</v>
      </c>
      <c r="GU51">
        <v>0</v>
      </c>
      <c r="GV51">
        <v>0</v>
      </c>
      <c r="GW51">
        <v>0</v>
      </c>
      <c r="GX51">
        <v>0</v>
      </c>
      <c r="GY51">
        <v>0</v>
      </c>
      <c r="GZ51">
        <v>0</v>
      </c>
      <c r="HA51">
        <v>0</v>
      </c>
      <c r="HB51">
        <v>0</v>
      </c>
      <c r="HC51">
        <v>0</v>
      </c>
      <c r="HD51">
        <v>0</v>
      </c>
      <c r="HE51">
        <v>0</v>
      </c>
      <c r="HF51">
        <v>0</v>
      </c>
      <c r="HG51">
        <v>0</v>
      </c>
      <c r="HH51">
        <v>0</v>
      </c>
      <c r="HI51">
        <v>0</v>
      </c>
      <c r="HJ51">
        <v>0</v>
      </c>
      <c r="HK51">
        <v>0</v>
      </c>
      <c r="HL51">
        <v>0</v>
      </c>
      <c r="HM51">
        <v>0</v>
      </c>
      <c r="HN51">
        <v>0</v>
      </c>
      <c r="HO51">
        <v>0</v>
      </c>
      <c r="HP51">
        <v>0</v>
      </c>
      <c r="HQ51">
        <v>0</v>
      </c>
      <c r="HR51">
        <v>0</v>
      </c>
      <c r="HS51">
        <v>0</v>
      </c>
      <c r="HT51">
        <v>0</v>
      </c>
      <c r="HU51">
        <v>0</v>
      </c>
      <c r="HV51">
        <v>0</v>
      </c>
      <c r="HW51">
        <v>0</v>
      </c>
      <c r="HX51">
        <v>0</v>
      </c>
      <c r="HY51">
        <v>0</v>
      </c>
      <c r="HZ51">
        <v>0</v>
      </c>
      <c r="IA51">
        <v>0</v>
      </c>
      <c r="IB51">
        <v>0</v>
      </c>
      <c r="IC51">
        <v>0</v>
      </c>
      <c r="ID51">
        <v>0</v>
      </c>
      <c r="IE51">
        <v>0</v>
      </c>
      <c r="IF51">
        <v>0</v>
      </c>
      <c r="IG51">
        <v>0</v>
      </c>
      <c r="IH51">
        <v>0</v>
      </c>
      <c r="II51">
        <v>0</v>
      </c>
      <c r="IJ51">
        <v>0</v>
      </c>
      <c r="IK51">
        <v>0</v>
      </c>
      <c r="IL51">
        <v>0</v>
      </c>
      <c r="IM51">
        <v>0</v>
      </c>
      <c r="IN51" s="26">
        <v>0</v>
      </c>
    </row>
    <row r="52" spans="1:248" x14ac:dyDescent="0.35">
      <c r="A52" s="44" t="s">
        <v>163</v>
      </c>
      <c r="B52" s="45"/>
      <c r="C52" s="45"/>
      <c r="EC52" s="23"/>
      <c r="IN52" s="26"/>
    </row>
    <row r="53" spans="1:248" x14ac:dyDescent="0.35">
      <c r="A53" s="27">
        <v>36</v>
      </c>
      <c r="B53" t="s">
        <v>164</v>
      </c>
      <c r="C53" t="s">
        <v>165</v>
      </c>
      <c r="D53">
        <v>0</v>
      </c>
      <c r="E53">
        <v>0</v>
      </c>
      <c r="F53">
        <v>0</v>
      </c>
      <c r="G53">
        <v>0</v>
      </c>
      <c r="H53">
        <v>0</v>
      </c>
      <c r="I53">
        <v>0</v>
      </c>
      <c r="J53">
        <v>0</v>
      </c>
      <c r="K53">
        <v>0</v>
      </c>
      <c r="L53">
        <v>0</v>
      </c>
      <c r="M53">
        <v>0</v>
      </c>
      <c r="N53">
        <v>0</v>
      </c>
      <c r="O53">
        <v>0</v>
      </c>
      <c r="P53">
        <v>0</v>
      </c>
      <c r="Q53">
        <v>0</v>
      </c>
      <c r="R53">
        <v>0</v>
      </c>
      <c r="S53">
        <v>0</v>
      </c>
      <c r="T53">
        <v>0</v>
      </c>
      <c r="U53">
        <v>0</v>
      </c>
      <c r="V53">
        <v>0</v>
      </c>
      <c r="W53">
        <v>0</v>
      </c>
      <c r="X53">
        <v>0</v>
      </c>
      <c r="Y53">
        <v>0</v>
      </c>
      <c r="Z53">
        <v>0</v>
      </c>
      <c r="AA53">
        <v>0</v>
      </c>
      <c r="AB53">
        <v>0</v>
      </c>
      <c r="AC53">
        <v>0</v>
      </c>
      <c r="AD53">
        <v>0</v>
      </c>
      <c r="AE53">
        <v>0</v>
      </c>
      <c r="AF53">
        <v>0</v>
      </c>
      <c r="AG53">
        <v>0</v>
      </c>
      <c r="AH53">
        <v>0</v>
      </c>
      <c r="AI53">
        <v>0</v>
      </c>
      <c r="AJ53">
        <v>0</v>
      </c>
      <c r="AK53">
        <v>0</v>
      </c>
      <c r="AL53">
        <v>0</v>
      </c>
      <c r="AM53">
        <v>0</v>
      </c>
      <c r="AN53">
        <v>0</v>
      </c>
      <c r="AO53">
        <v>0</v>
      </c>
      <c r="AP53">
        <v>0</v>
      </c>
      <c r="AQ53">
        <v>0</v>
      </c>
      <c r="AR53">
        <v>0</v>
      </c>
      <c r="AS53">
        <v>0</v>
      </c>
      <c r="AT53">
        <v>0</v>
      </c>
      <c r="AU53">
        <v>0</v>
      </c>
      <c r="AV53">
        <v>0</v>
      </c>
      <c r="AW53">
        <v>0</v>
      </c>
      <c r="AX53">
        <v>0</v>
      </c>
      <c r="AY53">
        <v>0</v>
      </c>
      <c r="AZ53">
        <v>0</v>
      </c>
      <c r="BA53">
        <v>0</v>
      </c>
      <c r="BB53">
        <v>1</v>
      </c>
      <c r="BC53">
        <v>0</v>
      </c>
      <c r="BD53">
        <v>0</v>
      </c>
      <c r="BE53">
        <v>0</v>
      </c>
      <c r="BF53">
        <v>0</v>
      </c>
      <c r="BG53">
        <v>0</v>
      </c>
      <c r="BH53">
        <v>0</v>
      </c>
      <c r="BI53">
        <v>0</v>
      </c>
      <c r="BJ53">
        <v>0</v>
      </c>
      <c r="BK53">
        <v>0</v>
      </c>
      <c r="BL53">
        <v>0</v>
      </c>
      <c r="BM53">
        <v>0</v>
      </c>
      <c r="BN53">
        <v>0</v>
      </c>
      <c r="BO53">
        <v>0</v>
      </c>
      <c r="BP53">
        <v>0</v>
      </c>
      <c r="BQ53">
        <v>0</v>
      </c>
      <c r="BR53">
        <v>0</v>
      </c>
      <c r="BS53">
        <v>0</v>
      </c>
      <c r="BT53">
        <v>0</v>
      </c>
      <c r="BU53">
        <v>0</v>
      </c>
      <c r="BV53">
        <v>0</v>
      </c>
      <c r="BW53">
        <v>0</v>
      </c>
      <c r="BX53">
        <v>0</v>
      </c>
      <c r="BY53">
        <v>0</v>
      </c>
      <c r="BZ53">
        <v>0</v>
      </c>
      <c r="CA53">
        <v>0</v>
      </c>
      <c r="CB53">
        <v>0</v>
      </c>
      <c r="CC53">
        <v>0</v>
      </c>
      <c r="CD53">
        <v>0</v>
      </c>
      <c r="CE53">
        <v>0</v>
      </c>
      <c r="CF53">
        <v>0</v>
      </c>
      <c r="CG53">
        <v>0</v>
      </c>
      <c r="CH53">
        <v>0</v>
      </c>
      <c r="CI53">
        <v>0</v>
      </c>
      <c r="CJ53">
        <v>0</v>
      </c>
      <c r="CK53">
        <v>0</v>
      </c>
      <c r="CL53">
        <v>0</v>
      </c>
      <c r="CM53">
        <v>0</v>
      </c>
      <c r="CN53">
        <v>0</v>
      </c>
      <c r="CO53">
        <v>0</v>
      </c>
      <c r="CP53">
        <v>0</v>
      </c>
      <c r="CQ53">
        <v>0</v>
      </c>
      <c r="CR53">
        <v>0</v>
      </c>
      <c r="CS53">
        <v>0</v>
      </c>
      <c r="CT53">
        <v>0</v>
      </c>
      <c r="CU53">
        <v>0</v>
      </c>
      <c r="CV53">
        <v>0</v>
      </c>
      <c r="CW53">
        <v>0</v>
      </c>
      <c r="CX53">
        <v>0</v>
      </c>
      <c r="CY53">
        <v>0</v>
      </c>
      <c r="CZ53">
        <v>0</v>
      </c>
      <c r="DA53">
        <v>0</v>
      </c>
      <c r="DB53">
        <v>0</v>
      </c>
      <c r="DC53">
        <v>0</v>
      </c>
      <c r="DD53">
        <v>0</v>
      </c>
      <c r="DE53">
        <v>0</v>
      </c>
      <c r="DF53">
        <v>0</v>
      </c>
      <c r="DG53">
        <v>0</v>
      </c>
      <c r="DH53">
        <v>0</v>
      </c>
      <c r="DI53">
        <v>0</v>
      </c>
      <c r="DJ53">
        <v>0</v>
      </c>
      <c r="DK53">
        <v>0</v>
      </c>
      <c r="DL53">
        <v>0</v>
      </c>
      <c r="DM53">
        <v>0</v>
      </c>
      <c r="DN53">
        <v>0</v>
      </c>
      <c r="DO53">
        <v>0</v>
      </c>
      <c r="DP53">
        <v>0</v>
      </c>
      <c r="DQ53">
        <v>0</v>
      </c>
      <c r="DR53">
        <v>0</v>
      </c>
      <c r="DS53">
        <v>0</v>
      </c>
      <c r="DT53">
        <v>0</v>
      </c>
      <c r="DU53">
        <v>0</v>
      </c>
      <c r="DV53">
        <v>0</v>
      </c>
      <c r="DW53">
        <v>0</v>
      </c>
      <c r="DX53">
        <v>0</v>
      </c>
      <c r="DY53">
        <v>0</v>
      </c>
      <c r="DZ53">
        <v>0</v>
      </c>
      <c r="EA53">
        <v>0</v>
      </c>
      <c r="EB53">
        <v>0</v>
      </c>
      <c r="EC53" s="23"/>
      <c r="ED53">
        <v>0</v>
      </c>
      <c r="EE53">
        <v>0</v>
      </c>
      <c r="EF53">
        <v>0</v>
      </c>
      <c r="EG53">
        <v>0</v>
      </c>
      <c r="EH53">
        <v>0</v>
      </c>
      <c r="EI53">
        <v>0</v>
      </c>
      <c r="EJ53">
        <v>0</v>
      </c>
      <c r="EK53">
        <v>0</v>
      </c>
      <c r="EL53">
        <v>0</v>
      </c>
      <c r="EM53">
        <v>0</v>
      </c>
      <c r="EN53">
        <v>0</v>
      </c>
      <c r="EO53">
        <v>0</v>
      </c>
      <c r="EP53">
        <v>0</v>
      </c>
      <c r="EQ53">
        <v>0</v>
      </c>
      <c r="ER53">
        <v>0</v>
      </c>
      <c r="ES53">
        <v>0</v>
      </c>
      <c r="ET53">
        <v>0</v>
      </c>
      <c r="EU53">
        <v>0</v>
      </c>
      <c r="EV53">
        <v>0</v>
      </c>
      <c r="EW53">
        <v>0</v>
      </c>
      <c r="EX53">
        <v>0</v>
      </c>
      <c r="EY53">
        <v>0</v>
      </c>
      <c r="EZ53">
        <v>0</v>
      </c>
      <c r="FA53">
        <v>0</v>
      </c>
      <c r="FB53">
        <v>0</v>
      </c>
      <c r="FC53">
        <v>0</v>
      </c>
      <c r="FD53">
        <v>0</v>
      </c>
      <c r="FE53">
        <v>0</v>
      </c>
      <c r="FF53">
        <v>0</v>
      </c>
      <c r="FG53">
        <v>0</v>
      </c>
      <c r="FH53">
        <v>0</v>
      </c>
      <c r="FI53">
        <v>0</v>
      </c>
      <c r="FJ53">
        <v>0</v>
      </c>
      <c r="FK53">
        <v>0</v>
      </c>
      <c r="FL53">
        <v>0</v>
      </c>
      <c r="FM53">
        <v>0</v>
      </c>
      <c r="FN53">
        <v>0</v>
      </c>
      <c r="FO53">
        <v>0</v>
      </c>
      <c r="FP53">
        <v>0</v>
      </c>
      <c r="FQ53">
        <v>0</v>
      </c>
      <c r="FR53">
        <v>0</v>
      </c>
      <c r="FS53">
        <v>0</v>
      </c>
      <c r="FT53">
        <v>0</v>
      </c>
      <c r="FU53">
        <v>0</v>
      </c>
      <c r="FV53">
        <v>0</v>
      </c>
      <c r="FW53">
        <v>0</v>
      </c>
      <c r="FX53">
        <v>0</v>
      </c>
      <c r="FY53">
        <v>0</v>
      </c>
      <c r="FZ53">
        <v>0</v>
      </c>
      <c r="GA53">
        <v>0</v>
      </c>
      <c r="GB53">
        <v>0</v>
      </c>
      <c r="GC53">
        <v>0</v>
      </c>
      <c r="GD53">
        <v>0</v>
      </c>
      <c r="GE53">
        <v>0</v>
      </c>
      <c r="GF53">
        <v>0</v>
      </c>
      <c r="GG53" s="60">
        <v>0</v>
      </c>
      <c r="GH53" s="60">
        <v>0</v>
      </c>
      <c r="GI53" s="60">
        <v>0</v>
      </c>
      <c r="GJ53" s="60">
        <v>0</v>
      </c>
      <c r="GK53" s="60">
        <v>0</v>
      </c>
      <c r="GL53">
        <v>0</v>
      </c>
      <c r="GM53">
        <v>0</v>
      </c>
      <c r="GN53">
        <v>0</v>
      </c>
      <c r="GO53">
        <v>0</v>
      </c>
      <c r="GP53">
        <v>0</v>
      </c>
      <c r="GQ53">
        <v>0</v>
      </c>
      <c r="GR53">
        <v>0</v>
      </c>
      <c r="GS53">
        <v>0</v>
      </c>
      <c r="GT53">
        <v>0</v>
      </c>
      <c r="GU53">
        <v>0</v>
      </c>
      <c r="GV53">
        <v>0</v>
      </c>
      <c r="GW53">
        <v>0</v>
      </c>
      <c r="GX53">
        <v>0</v>
      </c>
      <c r="GY53">
        <v>0</v>
      </c>
      <c r="GZ53">
        <v>0</v>
      </c>
      <c r="HA53">
        <v>0</v>
      </c>
      <c r="HB53">
        <v>0</v>
      </c>
      <c r="HC53">
        <v>0</v>
      </c>
      <c r="HD53">
        <v>0</v>
      </c>
      <c r="HE53">
        <v>0</v>
      </c>
      <c r="HF53">
        <v>0</v>
      </c>
      <c r="HG53">
        <v>0</v>
      </c>
      <c r="HH53">
        <v>0</v>
      </c>
      <c r="HI53">
        <v>0</v>
      </c>
      <c r="HJ53">
        <v>0</v>
      </c>
      <c r="HK53">
        <v>0</v>
      </c>
      <c r="HL53">
        <v>0</v>
      </c>
      <c r="HM53">
        <v>0</v>
      </c>
      <c r="HN53">
        <v>0</v>
      </c>
      <c r="HO53">
        <v>0</v>
      </c>
      <c r="HP53">
        <v>0</v>
      </c>
      <c r="HQ53">
        <v>0</v>
      </c>
      <c r="HR53">
        <v>0</v>
      </c>
      <c r="HS53">
        <v>0</v>
      </c>
      <c r="HT53">
        <v>0</v>
      </c>
      <c r="HU53">
        <v>0</v>
      </c>
      <c r="HV53">
        <v>0</v>
      </c>
      <c r="HW53">
        <v>0</v>
      </c>
      <c r="HX53">
        <v>0</v>
      </c>
      <c r="HY53">
        <v>0</v>
      </c>
      <c r="HZ53">
        <v>0</v>
      </c>
      <c r="IA53">
        <v>0</v>
      </c>
      <c r="IB53">
        <v>0</v>
      </c>
      <c r="IC53">
        <v>0</v>
      </c>
      <c r="ID53">
        <v>0</v>
      </c>
      <c r="IE53">
        <v>0</v>
      </c>
      <c r="IF53">
        <v>0</v>
      </c>
      <c r="IG53">
        <v>0</v>
      </c>
      <c r="IH53">
        <v>0</v>
      </c>
      <c r="II53">
        <v>0</v>
      </c>
      <c r="IJ53">
        <v>0</v>
      </c>
      <c r="IK53">
        <v>0</v>
      </c>
      <c r="IL53">
        <v>0</v>
      </c>
      <c r="IM53">
        <v>0</v>
      </c>
      <c r="IN53" s="26">
        <v>0</v>
      </c>
    </row>
    <row r="54" spans="1:248" x14ac:dyDescent="0.35">
      <c r="A54" s="27">
        <v>37</v>
      </c>
      <c r="B54" t="s">
        <v>166</v>
      </c>
      <c r="C54" t="s">
        <v>167</v>
      </c>
      <c r="D54">
        <v>0</v>
      </c>
      <c r="E54">
        <v>0</v>
      </c>
      <c r="F54">
        <v>0</v>
      </c>
      <c r="G54">
        <v>0</v>
      </c>
      <c r="H54">
        <v>0</v>
      </c>
      <c r="I54">
        <v>0</v>
      </c>
      <c r="J54">
        <v>0</v>
      </c>
      <c r="K54">
        <v>0</v>
      </c>
      <c r="L54">
        <v>0</v>
      </c>
      <c r="M54">
        <v>0</v>
      </c>
      <c r="N54">
        <v>0</v>
      </c>
      <c r="O54">
        <v>0</v>
      </c>
      <c r="P54">
        <v>0</v>
      </c>
      <c r="Q54">
        <v>0</v>
      </c>
      <c r="R54">
        <v>0</v>
      </c>
      <c r="S54">
        <v>0</v>
      </c>
      <c r="T54">
        <v>0</v>
      </c>
      <c r="U54">
        <v>0</v>
      </c>
      <c r="V54">
        <v>0</v>
      </c>
      <c r="W54">
        <v>0</v>
      </c>
      <c r="X54">
        <v>0</v>
      </c>
      <c r="Y54">
        <v>0</v>
      </c>
      <c r="Z54">
        <v>0</v>
      </c>
      <c r="AA54">
        <v>0</v>
      </c>
      <c r="AB54">
        <v>0</v>
      </c>
      <c r="AC54">
        <v>0</v>
      </c>
      <c r="AD54">
        <v>0</v>
      </c>
      <c r="AE54">
        <v>0</v>
      </c>
      <c r="AF54">
        <v>0</v>
      </c>
      <c r="AG54">
        <v>0</v>
      </c>
      <c r="AH54">
        <v>0</v>
      </c>
      <c r="AI54">
        <v>0</v>
      </c>
      <c r="AJ54">
        <v>0</v>
      </c>
      <c r="AK54">
        <v>0</v>
      </c>
      <c r="AL54">
        <v>0</v>
      </c>
      <c r="AM54">
        <v>0</v>
      </c>
      <c r="AN54">
        <v>0</v>
      </c>
      <c r="AO54">
        <v>0</v>
      </c>
      <c r="AP54">
        <v>0</v>
      </c>
      <c r="AQ54">
        <v>0</v>
      </c>
      <c r="AR54">
        <v>0</v>
      </c>
      <c r="AS54">
        <v>0</v>
      </c>
      <c r="AT54">
        <v>0</v>
      </c>
      <c r="AU54">
        <v>0</v>
      </c>
      <c r="AV54">
        <v>0</v>
      </c>
      <c r="AW54">
        <v>0</v>
      </c>
      <c r="AX54">
        <v>0</v>
      </c>
      <c r="AY54">
        <v>0</v>
      </c>
      <c r="AZ54">
        <v>0</v>
      </c>
      <c r="BA54">
        <v>0</v>
      </c>
      <c r="BB54">
        <v>0</v>
      </c>
      <c r="BC54">
        <v>0</v>
      </c>
      <c r="BD54">
        <v>0</v>
      </c>
      <c r="BE54">
        <v>0</v>
      </c>
      <c r="BF54">
        <v>0</v>
      </c>
      <c r="BG54">
        <v>0</v>
      </c>
      <c r="BH54">
        <v>0</v>
      </c>
      <c r="BI54">
        <v>0</v>
      </c>
      <c r="BJ54">
        <v>0</v>
      </c>
      <c r="BK54">
        <v>0</v>
      </c>
      <c r="BL54">
        <v>0</v>
      </c>
      <c r="BM54">
        <v>0</v>
      </c>
      <c r="BN54">
        <v>0</v>
      </c>
      <c r="BO54">
        <v>0</v>
      </c>
      <c r="BP54">
        <v>0</v>
      </c>
      <c r="BQ54">
        <v>0</v>
      </c>
      <c r="BR54">
        <v>0</v>
      </c>
      <c r="BS54">
        <v>0</v>
      </c>
      <c r="BT54">
        <v>0</v>
      </c>
      <c r="BU54">
        <v>0</v>
      </c>
      <c r="BV54">
        <v>0</v>
      </c>
      <c r="BW54">
        <v>0</v>
      </c>
      <c r="BX54">
        <v>0</v>
      </c>
      <c r="BY54">
        <v>0</v>
      </c>
      <c r="BZ54">
        <v>0</v>
      </c>
      <c r="CA54">
        <v>0</v>
      </c>
      <c r="CB54">
        <v>0</v>
      </c>
      <c r="CC54">
        <v>0</v>
      </c>
      <c r="CD54">
        <v>0</v>
      </c>
      <c r="CE54">
        <v>0</v>
      </c>
      <c r="CF54">
        <v>0</v>
      </c>
      <c r="CG54">
        <v>0</v>
      </c>
      <c r="CH54">
        <v>0</v>
      </c>
      <c r="CI54">
        <v>0</v>
      </c>
      <c r="CJ54">
        <v>0</v>
      </c>
      <c r="CK54">
        <v>0</v>
      </c>
      <c r="CL54">
        <v>0</v>
      </c>
      <c r="CM54">
        <v>0</v>
      </c>
      <c r="CN54">
        <v>0</v>
      </c>
      <c r="CO54">
        <v>0</v>
      </c>
      <c r="CP54">
        <v>0</v>
      </c>
      <c r="CQ54">
        <v>0</v>
      </c>
      <c r="CR54">
        <v>0</v>
      </c>
      <c r="CS54">
        <v>0</v>
      </c>
      <c r="CT54">
        <v>0</v>
      </c>
      <c r="CU54">
        <v>0</v>
      </c>
      <c r="CV54">
        <v>0</v>
      </c>
      <c r="CW54">
        <v>0</v>
      </c>
      <c r="CX54">
        <v>0</v>
      </c>
      <c r="CY54">
        <v>0</v>
      </c>
      <c r="CZ54">
        <v>0</v>
      </c>
      <c r="DA54">
        <v>0</v>
      </c>
      <c r="DB54">
        <v>0</v>
      </c>
      <c r="DC54">
        <v>0</v>
      </c>
      <c r="DD54">
        <v>0</v>
      </c>
      <c r="DE54">
        <v>0</v>
      </c>
      <c r="DF54">
        <v>0</v>
      </c>
      <c r="DG54">
        <v>0</v>
      </c>
      <c r="DH54">
        <v>0</v>
      </c>
      <c r="DI54">
        <v>0</v>
      </c>
      <c r="DJ54">
        <v>0</v>
      </c>
      <c r="DK54">
        <v>0</v>
      </c>
      <c r="DL54">
        <v>0</v>
      </c>
      <c r="DM54">
        <v>0</v>
      </c>
      <c r="DN54">
        <v>0</v>
      </c>
      <c r="DO54">
        <v>0</v>
      </c>
      <c r="DP54">
        <v>0</v>
      </c>
      <c r="DQ54">
        <v>0</v>
      </c>
      <c r="DR54">
        <v>0</v>
      </c>
      <c r="DS54">
        <v>0</v>
      </c>
      <c r="DT54">
        <v>0</v>
      </c>
      <c r="DU54">
        <v>0</v>
      </c>
      <c r="DV54">
        <v>0</v>
      </c>
      <c r="DW54">
        <v>0</v>
      </c>
      <c r="DX54">
        <v>0</v>
      </c>
      <c r="DY54">
        <v>0</v>
      </c>
      <c r="DZ54">
        <v>0</v>
      </c>
      <c r="EA54">
        <v>0</v>
      </c>
      <c r="EB54">
        <v>0</v>
      </c>
      <c r="EC54" s="23"/>
      <c r="ED54">
        <v>0</v>
      </c>
      <c r="EE54">
        <v>0</v>
      </c>
      <c r="EF54">
        <v>0</v>
      </c>
      <c r="EG54">
        <v>0</v>
      </c>
      <c r="EH54">
        <v>0</v>
      </c>
      <c r="EI54">
        <v>0</v>
      </c>
      <c r="EJ54">
        <v>0</v>
      </c>
      <c r="EK54">
        <v>0</v>
      </c>
      <c r="EL54">
        <v>0</v>
      </c>
      <c r="EM54">
        <v>0</v>
      </c>
      <c r="EN54">
        <v>0</v>
      </c>
      <c r="EO54">
        <v>0</v>
      </c>
      <c r="EP54">
        <v>0</v>
      </c>
      <c r="EQ54">
        <v>0</v>
      </c>
      <c r="ER54">
        <v>0</v>
      </c>
      <c r="ES54">
        <v>0</v>
      </c>
      <c r="ET54">
        <v>0</v>
      </c>
      <c r="EU54">
        <v>0</v>
      </c>
      <c r="EV54">
        <v>0</v>
      </c>
      <c r="EW54">
        <v>0</v>
      </c>
      <c r="EX54">
        <v>0</v>
      </c>
      <c r="EY54">
        <v>0</v>
      </c>
      <c r="EZ54">
        <v>0</v>
      </c>
      <c r="FA54">
        <v>0</v>
      </c>
      <c r="FB54">
        <v>0</v>
      </c>
      <c r="FC54">
        <v>0</v>
      </c>
      <c r="FD54">
        <v>0</v>
      </c>
      <c r="FE54">
        <v>0</v>
      </c>
      <c r="FF54">
        <v>0</v>
      </c>
      <c r="FG54">
        <v>0</v>
      </c>
      <c r="FH54">
        <v>0</v>
      </c>
      <c r="FI54">
        <v>0</v>
      </c>
      <c r="FJ54">
        <v>0</v>
      </c>
      <c r="FK54">
        <v>0</v>
      </c>
      <c r="FL54">
        <v>0</v>
      </c>
      <c r="FM54">
        <v>0</v>
      </c>
      <c r="FN54">
        <v>0</v>
      </c>
      <c r="FO54">
        <v>0</v>
      </c>
      <c r="FP54">
        <v>0</v>
      </c>
      <c r="FQ54">
        <v>0</v>
      </c>
      <c r="FR54">
        <v>0</v>
      </c>
      <c r="FS54">
        <v>0</v>
      </c>
      <c r="FT54">
        <v>0</v>
      </c>
      <c r="FU54">
        <v>0</v>
      </c>
      <c r="FV54">
        <v>0</v>
      </c>
      <c r="FW54">
        <v>0</v>
      </c>
      <c r="FX54">
        <v>0</v>
      </c>
      <c r="FY54">
        <v>0</v>
      </c>
      <c r="FZ54">
        <v>0</v>
      </c>
      <c r="GA54">
        <v>0</v>
      </c>
      <c r="GB54">
        <v>0</v>
      </c>
      <c r="GC54">
        <v>0</v>
      </c>
      <c r="GD54">
        <v>0</v>
      </c>
      <c r="GE54">
        <v>0</v>
      </c>
      <c r="GF54">
        <v>0</v>
      </c>
      <c r="GG54" s="60">
        <v>0</v>
      </c>
      <c r="GH54" s="60">
        <v>0</v>
      </c>
      <c r="GI54" s="60">
        <v>0</v>
      </c>
      <c r="GJ54" s="60">
        <v>0</v>
      </c>
      <c r="GK54" s="60">
        <v>0</v>
      </c>
      <c r="GL54">
        <v>0</v>
      </c>
      <c r="GM54">
        <v>0</v>
      </c>
      <c r="GN54">
        <v>0</v>
      </c>
      <c r="GO54">
        <v>0</v>
      </c>
      <c r="GP54">
        <v>0</v>
      </c>
      <c r="GQ54">
        <v>0</v>
      </c>
      <c r="GR54">
        <v>0</v>
      </c>
      <c r="GS54">
        <v>0</v>
      </c>
      <c r="GT54">
        <v>0</v>
      </c>
      <c r="GU54">
        <v>0</v>
      </c>
      <c r="GV54">
        <v>0</v>
      </c>
      <c r="GW54">
        <v>0</v>
      </c>
      <c r="GX54">
        <v>0</v>
      </c>
      <c r="GY54">
        <v>0</v>
      </c>
      <c r="GZ54">
        <v>0</v>
      </c>
      <c r="HA54">
        <v>0</v>
      </c>
      <c r="HB54">
        <v>0</v>
      </c>
      <c r="HC54">
        <v>0</v>
      </c>
      <c r="HD54">
        <v>0</v>
      </c>
      <c r="HE54">
        <v>0</v>
      </c>
      <c r="HF54">
        <v>0</v>
      </c>
      <c r="HG54">
        <v>0</v>
      </c>
      <c r="HH54">
        <v>0</v>
      </c>
      <c r="HI54">
        <v>0</v>
      </c>
      <c r="HJ54">
        <v>0</v>
      </c>
      <c r="HK54">
        <v>0</v>
      </c>
      <c r="HL54">
        <v>0</v>
      </c>
      <c r="HM54">
        <v>0</v>
      </c>
      <c r="HN54">
        <v>0</v>
      </c>
      <c r="HO54">
        <v>0</v>
      </c>
      <c r="HP54">
        <v>0</v>
      </c>
      <c r="HQ54">
        <v>0</v>
      </c>
      <c r="HR54">
        <v>0</v>
      </c>
      <c r="HS54">
        <v>0</v>
      </c>
      <c r="HT54">
        <v>0</v>
      </c>
      <c r="HU54">
        <v>0</v>
      </c>
      <c r="HV54">
        <v>0</v>
      </c>
      <c r="HW54">
        <v>0</v>
      </c>
      <c r="HX54">
        <v>0</v>
      </c>
      <c r="HY54">
        <v>0</v>
      </c>
      <c r="HZ54">
        <v>0</v>
      </c>
      <c r="IA54">
        <v>0</v>
      </c>
      <c r="IB54">
        <v>0</v>
      </c>
      <c r="IC54">
        <v>0</v>
      </c>
      <c r="ID54">
        <v>0</v>
      </c>
      <c r="IE54">
        <v>0</v>
      </c>
      <c r="IF54">
        <v>0</v>
      </c>
      <c r="IG54">
        <v>0</v>
      </c>
      <c r="IH54">
        <v>0</v>
      </c>
      <c r="II54">
        <v>0</v>
      </c>
      <c r="IJ54">
        <v>0</v>
      </c>
      <c r="IK54">
        <v>0</v>
      </c>
      <c r="IL54">
        <v>0</v>
      </c>
      <c r="IM54">
        <v>0</v>
      </c>
      <c r="IN54" s="26">
        <v>0</v>
      </c>
    </row>
    <row r="55" spans="1:248" x14ac:dyDescent="0.35">
      <c r="A55" s="44" t="s">
        <v>168</v>
      </c>
      <c r="B55" s="45"/>
      <c r="C55" s="45"/>
      <c r="EC55" s="23"/>
      <c r="IN55" s="26"/>
    </row>
    <row r="56" spans="1:248" x14ac:dyDescent="0.35">
      <c r="A56" s="27">
        <v>38</v>
      </c>
      <c r="B56" t="s">
        <v>169</v>
      </c>
      <c r="C56" t="s">
        <v>170</v>
      </c>
      <c r="D56">
        <v>0</v>
      </c>
      <c r="E56">
        <v>0</v>
      </c>
      <c r="F56">
        <v>1</v>
      </c>
      <c r="G56">
        <v>0</v>
      </c>
      <c r="H56">
        <v>0</v>
      </c>
      <c r="I56">
        <v>1</v>
      </c>
      <c r="J56">
        <v>1</v>
      </c>
      <c r="K56">
        <v>1</v>
      </c>
      <c r="L56">
        <v>1</v>
      </c>
      <c r="M56">
        <v>1</v>
      </c>
      <c r="N56">
        <v>1</v>
      </c>
      <c r="O56">
        <v>0</v>
      </c>
      <c r="P56">
        <v>0</v>
      </c>
      <c r="Q56">
        <v>0</v>
      </c>
      <c r="R56">
        <v>0</v>
      </c>
      <c r="S56">
        <v>1</v>
      </c>
      <c r="T56">
        <v>1</v>
      </c>
      <c r="U56">
        <v>1</v>
      </c>
      <c r="V56">
        <v>0</v>
      </c>
      <c r="W56">
        <v>0</v>
      </c>
      <c r="X56">
        <v>0</v>
      </c>
      <c r="Y56">
        <v>0</v>
      </c>
      <c r="Z56">
        <v>0</v>
      </c>
      <c r="AA56">
        <v>0</v>
      </c>
      <c r="AB56">
        <v>0</v>
      </c>
      <c r="AC56">
        <v>0</v>
      </c>
      <c r="AD56">
        <v>0</v>
      </c>
      <c r="AE56">
        <v>0</v>
      </c>
      <c r="AF56">
        <v>0</v>
      </c>
      <c r="AG56">
        <v>0</v>
      </c>
      <c r="AH56">
        <v>0</v>
      </c>
      <c r="AI56">
        <v>1</v>
      </c>
      <c r="AJ56">
        <v>0</v>
      </c>
      <c r="AK56">
        <v>0</v>
      </c>
      <c r="AL56">
        <v>0</v>
      </c>
      <c r="AM56">
        <v>1</v>
      </c>
      <c r="AN56">
        <v>1</v>
      </c>
      <c r="AO56">
        <v>1</v>
      </c>
      <c r="AP56">
        <v>1</v>
      </c>
      <c r="AQ56">
        <v>1</v>
      </c>
      <c r="AR56">
        <v>0</v>
      </c>
      <c r="AS56">
        <v>0</v>
      </c>
      <c r="AT56">
        <v>0</v>
      </c>
      <c r="AU56">
        <v>0</v>
      </c>
      <c r="AV56">
        <v>0</v>
      </c>
      <c r="AW56">
        <v>1</v>
      </c>
      <c r="AX56">
        <v>1</v>
      </c>
      <c r="AY56">
        <v>1</v>
      </c>
      <c r="AZ56">
        <v>1</v>
      </c>
      <c r="BA56">
        <v>0</v>
      </c>
      <c r="BB56">
        <v>0</v>
      </c>
      <c r="BC56">
        <v>0</v>
      </c>
      <c r="BD56">
        <v>0</v>
      </c>
      <c r="BE56">
        <v>0</v>
      </c>
      <c r="BF56">
        <v>0</v>
      </c>
      <c r="BG56">
        <v>0</v>
      </c>
      <c r="BH56">
        <v>0</v>
      </c>
      <c r="BI56">
        <v>0</v>
      </c>
      <c r="BJ56">
        <v>0</v>
      </c>
      <c r="BK56">
        <v>0</v>
      </c>
      <c r="BL56">
        <v>0</v>
      </c>
      <c r="BM56">
        <v>0</v>
      </c>
      <c r="BN56">
        <v>1</v>
      </c>
      <c r="BO56">
        <v>0</v>
      </c>
      <c r="BP56">
        <v>0</v>
      </c>
      <c r="BQ56">
        <v>1</v>
      </c>
      <c r="BR56">
        <v>0</v>
      </c>
      <c r="BS56">
        <v>1</v>
      </c>
      <c r="BT56">
        <v>0</v>
      </c>
      <c r="BU56">
        <v>0</v>
      </c>
      <c r="BV56">
        <v>0</v>
      </c>
      <c r="BW56">
        <v>0</v>
      </c>
      <c r="BX56">
        <v>0</v>
      </c>
      <c r="BY56">
        <v>0</v>
      </c>
      <c r="BZ56">
        <v>0</v>
      </c>
      <c r="CA56">
        <v>0</v>
      </c>
      <c r="CB56">
        <v>0</v>
      </c>
      <c r="CC56">
        <v>0</v>
      </c>
      <c r="CD56">
        <v>0</v>
      </c>
      <c r="CE56">
        <v>0</v>
      </c>
      <c r="CF56">
        <v>0</v>
      </c>
      <c r="CG56">
        <v>0</v>
      </c>
      <c r="CH56">
        <v>0</v>
      </c>
      <c r="CI56">
        <v>0</v>
      </c>
      <c r="CJ56">
        <v>0</v>
      </c>
      <c r="CK56">
        <v>0</v>
      </c>
      <c r="CL56">
        <v>0</v>
      </c>
      <c r="CM56">
        <v>0</v>
      </c>
      <c r="CN56">
        <v>0</v>
      </c>
      <c r="CO56">
        <v>0</v>
      </c>
      <c r="CP56">
        <v>0</v>
      </c>
      <c r="CQ56">
        <v>0</v>
      </c>
      <c r="CR56">
        <v>0</v>
      </c>
      <c r="CS56">
        <v>0</v>
      </c>
      <c r="CT56">
        <v>0</v>
      </c>
      <c r="CU56">
        <v>0</v>
      </c>
      <c r="CV56">
        <v>0</v>
      </c>
      <c r="CW56">
        <v>0</v>
      </c>
      <c r="CX56">
        <v>0</v>
      </c>
      <c r="CY56">
        <v>0</v>
      </c>
      <c r="CZ56">
        <v>0</v>
      </c>
      <c r="DA56">
        <v>0</v>
      </c>
      <c r="DB56">
        <v>0</v>
      </c>
      <c r="DC56">
        <v>0</v>
      </c>
      <c r="DD56">
        <v>0</v>
      </c>
      <c r="DE56">
        <v>0</v>
      </c>
      <c r="DF56">
        <v>0</v>
      </c>
      <c r="DG56">
        <v>0</v>
      </c>
      <c r="DH56">
        <v>0</v>
      </c>
      <c r="DI56">
        <v>0</v>
      </c>
      <c r="DJ56">
        <v>0</v>
      </c>
      <c r="DK56">
        <v>0</v>
      </c>
      <c r="DL56">
        <v>0</v>
      </c>
      <c r="DM56">
        <v>0</v>
      </c>
      <c r="DN56">
        <v>0</v>
      </c>
      <c r="DO56">
        <v>0</v>
      </c>
      <c r="DP56">
        <v>0</v>
      </c>
      <c r="DQ56">
        <v>0</v>
      </c>
      <c r="DR56">
        <v>0</v>
      </c>
      <c r="DS56">
        <v>0</v>
      </c>
      <c r="DT56">
        <v>0</v>
      </c>
      <c r="DU56">
        <v>0</v>
      </c>
      <c r="DV56">
        <v>0</v>
      </c>
      <c r="DW56">
        <v>0</v>
      </c>
      <c r="DX56">
        <v>0</v>
      </c>
      <c r="DY56">
        <v>0</v>
      </c>
      <c r="DZ56">
        <v>0</v>
      </c>
      <c r="EA56">
        <v>0</v>
      </c>
      <c r="EB56">
        <v>0</v>
      </c>
      <c r="EC56" s="23"/>
      <c r="ED56">
        <v>0</v>
      </c>
      <c r="EE56">
        <v>0</v>
      </c>
      <c r="EF56">
        <v>0</v>
      </c>
      <c r="EG56">
        <v>0</v>
      </c>
      <c r="EH56">
        <v>0</v>
      </c>
      <c r="EI56">
        <v>0</v>
      </c>
      <c r="EJ56">
        <v>0</v>
      </c>
      <c r="EK56">
        <v>0</v>
      </c>
      <c r="EL56">
        <v>0</v>
      </c>
      <c r="EM56">
        <v>0</v>
      </c>
      <c r="EN56">
        <v>0</v>
      </c>
      <c r="EO56">
        <v>0</v>
      </c>
      <c r="EP56">
        <v>0</v>
      </c>
      <c r="EQ56">
        <v>0</v>
      </c>
      <c r="ER56">
        <v>0</v>
      </c>
      <c r="ES56">
        <v>0</v>
      </c>
      <c r="ET56">
        <v>0</v>
      </c>
      <c r="EU56">
        <v>0</v>
      </c>
      <c r="EV56">
        <v>0</v>
      </c>
      <c r="EW56">
        <v>0</v>
      </c>
      <c r="EX56">
        <v>0</v>
      </c>
      <c r="EY56">
        <v>0</v>
      </c>
      <c r="EZ56">
        <v>0</v>
      </c>
      <c r="FA56">
        <v>0</v>
      </c>
      <c r="FB56">
        <v>0</v>
      </c>
      <c r="FC56">
        <v>0</v>
      </c>
      <c r="FD56">
        <v>0</v>
      </c>
      <c r="FE56">
        <v>0</v>
      </c>
      <c r="FF56">
        <v>0</v>
      </c>
      <c r="FG56">
        <v>0</v>
      </c>
      <c r="FH56">
        <v>0</v>
      </c>
      <c r="FI56">
        <v>0</v>
      </c>
      <c r="FJ56">
        <v>0</v>
      </c>
      <c r="FK56">
        <v>0</v>
      </c>
      <c r="FL56">
        <v>0</v>
      </c>
      <c r="FM56">
        <v>0</v>
      </c>
      <c r="FN56">
        <v>0</v>
      </c>
      <c r="FO56">
        <v>0</v>
      </c>
      <c r="FP56">
        <v>0</v>
      </c>
      <c r="FQ56">
        <v>0</v>
      </c>
      <c r="FR56">
        <v>0</v>
      </c>
      <c r="FS56">
        <v>0</v>
      </c>
      <c r="FT56">
        <v>0</v>
      </c>
      <c r="FU56">
        <v>0</v>
      </c>
      <c r="FV56">
        <v>0</v>
      </c>
      <c r="FW56">
        <v>0</v>
      </c>
      <c r="FX56">
        <v>0</v>
      </c>
      <c r="FY56">
        <v>0</v>
      </c>
      <c r="FZ56">
        <v>0</v>
      </c>
      <c r="GA56">
        <v>0</v>
      </c>
      <c r="GB56">
        <v>0</v>
      </c>
      <c r="GC56">
        <v>0</v>
      </c>
      <c r="GD56">
        <v>1</v>
      </c>
      <c r="GE56">
        <v>1</v>
      </c>
      <c r="GF56">
        <v>1</v>
      </c>
      <c r="GG56" s="60">
        <v>0</v>
      </c>
      <c r="GH56" s="60">
        <v>0</v>
      </c>
      <c r="GI56" s="60">
        <v>0</v>
      </c>
      <c r="GJ56" s="60">
        <v>0</v>
      </c>
      <c r="GK56" s="60">
        <v>0</v>
      </c>
      <c r="GL56">
        <v>0</v>
      </c>
      <c r="GM56">
        <v>0</v>
      </c>
      <c r="GN56">
        <v>0</v>
      </c>
      <c r="GO56">
        <v>0</v>
      </c>
      <c r="GP56">
        <v>0</v>
      </c>
      <c r="GQ56">
        <v>0</v>
      </c>
      <c r="GR56">
        <v>0</v>
      </c>
      <c r="GS56">
        <v>0</v>
      </c>
      <c r="GT56">
        <v>0</v>
      </c>
      <c r="GU56">
        <v>0</v>
      </c>
      <c r="GV56">
        <v>0</v>
      </c>
      <c r="GW56">
        <v>0</v>
      </c>
      <c r="GX56">
        <v>0</v>
      </c>
      <c r="GY56">
        <v>0</v>
      </c>
      <c r="GZ56">
        <v>0</v>
      </c>
      <c r="HA56">
        <v>0</v>
      </c>
      <c r="HB56">
        <v>0</v>
      </c>
      <c r="HC56">
        <v>0</v>
      </c>
      <c r="HD56">
        <v>0</v>
      </c>
      <c r="HE56">
        <v>0</v>
      </c>
      <c r="HF56">
        <v>0</v>
      </c>
      <c r="HG56">
        <v>0</v>
      </c>
      <c r="HH56">
        <v>0</v>
      </c>
      <c r="HI56">
        <v>0</v>
      </c>
      <c r="HJ56">
        <v>0</v>
      </c>
      <c r="HK56">
        <v>0</v>
      </c>
      <c r="HL56">
        <v>0</v>
      </c>
      <c r="HM56">
        <v>0</v>
      </c>
      <c r="HN56">
        <v>0</v>
      </c>
      <c r="HO56">
        <v>0</v>
      </c>
      <c r="HP56">
        <v>0</v>
      </c>
      <c r="HQ56">
        <v>0</v>
      </c>
      <c r="HR56">
        <v>0</v>
      </c>
      <c r="HS56">
        <v>0</v>
      </c>
      <c r="HT56">
        <v>0</v>
      </c>
      <c r="HU56">
        <v>0</v>
      </c>
      <c r="HV56">
        <v>0</v>
      </c>
      <c r="HW56">
        <v>0</v>
      </c>
      <c r="HX56">
        <v>0</v>
      </c>
      <c r="HY56">
        <v>0</v>
      </c>
      <c r="HZ56">
        <v>0</v>
      </c>
      <c r="IA56">
        <v>0</v>
      </c>
      <c r="IB56">
        <v>0</v>
      </c>
      <c r="IC56">
        <v>0</v>
      </c>
      <c r="ID56">
        <v>0</v>
      </c>
      <c r="IE56">
        <v>0</v>
      </c>
      <c r="IF56">
        <v>0</v>
      </c>
      <c r="IG56">
        <v>0</v>
      </c>
      <c r="IH56">
        <v>0</v>
      </c>
      <c r="II56">
        <v>0</v>
      </c>
      <c r="IJ56">
        <v>0</v>
      </c>
      <c r="IK56">
        <v>0</v>
      </c>
      <c r="IL56">
        <v>0</v>
      </c>
      <c r="IM56">
        <v>0</v>
      </c>
      <c r="IN56" s="26">
        <v>0</v>
      </c>
    </row>
    <row r="57" spans="1:248" x14ac:dyDescent="0.35">
      <c r="A57" s="44" t="s">
        <v>171</v>
      </c>
      <c r="B57" s="45"/>
      <c r="C57" s="45"/>
      <c r="EC57" s="23"/>
      <c r="IN57" s="26"/>
    </row>
    <row r="58" spans="1:248" x14ac:dyDescent="0.35">
      <c r="A58" s="27">
        <v>39</v>
      </c>
      <c r="B58" t="s">
        <v>172</v>
      </c>
      <c r="C58" t="s">
        <v>173</v>
      </c>
      <c r="D58">
        <v>0</v>
      </c>
      <c r="E58">
        <v>0</v>
      </c>
      <c r="F58">
        <v>0</v>
      </c>
      <c r="G58">
        <v>0</v>
      </c>
      <c r="H58">
        <v>0</v>
      </c>
      <c r="I58">
        <v>0</v>
      </c>
      <c r="J58">
        <v>0</v>
      </c>
      <c r="K58">
        <v>0</v>
      </c>
      <c r="L58">
        <v>0</v>
      </c>
      <c r="M58">
        <v>0</v>
      </c>
      <c r="N58">
        <v>0</v>
      </c>
      <c r="O58">
        <v>0</v>
      </c>
      <c r="P58">
        <v>0</v>
      </c>
      <c r="Q58">
        <v>0</v>
      </c>
      <c r="R58">
        <v>0</v>
      </c>
      <c r="S58">
        <v>0</v>
      </c>
      <c r="T58">
        <v>0</v>
      </c>
      <c r="U58">
        <v>0</v>
      </c>
      <c r="V58">
        <v>0</v>
      </c>
      <c r="W58">
        <v>0</v>
      </c>
      <c r="X58">
        <v>0</v>
      </c>
      <c r="Y58">
        <v>0</v>
      </c>
      <c r="Z58">
        <v>0</v>
      </c>
      <c r="AA58">
        <v>0</v>
      </c>
      <c r="AB58">
        <v>0</v>
      </c>
      <c r="AC58">
        <v>0</v>
      </c>
      <c r="AD58">
        <v>0</v>
      </c>
      <c r="AE58">
        <v>0</v>
      </c>
      <c r="AF58">
        <v>0</v>
      </c>
      <c r="AG58">
        <v>0</v>
      </c>
      <c r="AH58">
        <v>0</v>
      </c>
      <c r="AI58">
        <v>0</v>
      </c>
      <c r="AJ58">
        <v>0</v>
      </c>
      <c r="AK58">
        <v>0</v>
      </c>
      <c r="AL58">
        <v>0</v>
      </c>
      <c r="AM58">
        <v>0</v>
      </c>
      <c r="AN58">
        <v>0</v>
      </c>
      <c r="AO58">
        <v>0</v>
      </c>
      <c r="AP58">
        <v>0</v>
      </c>
      <c r="AQ58">
        <v>0</v>
      </c>
      <c r="AR58">
        <v>0</v>
      </c>
      <c r="AS58">
        <v>0</v>
      </c>
      <c r="AT58">
        <v>0</v>
      </c>
      <c r="AU58">
        <v>0</v>
      </c>
      <c r="AV58">
        <v>0</v>
      </c>
      <c r="AW58">
        <v>0</v>
      </c>
      <c r="AX58">
        <v>0</v>
      </c>
      <c r="AY58">
        <v>0</v>
      </c>
      <c r="AZ58">
        <v>0</v>
      </c>
      <c r="BA58">
        <v>0</v>
      </c>
      <c r="BB58">
        <v>0</v>
      </c>
      <c r="BC58">
        <v>0</v>
      </c>
      <c r="BD58">
        <v>0</v>
      </c>
      <c r="BE58">
        <v>0</v>
      </c>
      <c r="BF58">
        <v>0</v>
      </c>
      <c r="BG58">
        <v>0</v>
      </c>
      <c r="BH58">
        <v>0</v>
      </c>
      <c r="BI58">
        <v>0</v>
      </c>
      <c r="BJ58">
        <v>0</v>
      </c>
      <c r="BK58">
        <v>0</v>
      </c>
      <c r="BL58">
        <v>0</v>
      </c>
      <c r="BM58">
        <v>0</v>
      </c>
      <c r="BN58">
        <v>0</v>
      </c>
      <c r="BO58">
        <v>0</v>
      </c>
      <c r="BP58">
        <v>0</v>
      </c>
      <c r="BQ58">
        <v>0</v>
      </c>
      <c r="BR58">
        <v>0</v>
      </c>
      <c r="BS58">
        <v>0</v>
      </c>
      <c r="BT58">
        <v>0</v>
      </c>
      <c r="BU58">
        <v>0</v>
      </c>
      <c r="BV58">
        <v>0</v>
      </c>
      <c r="BW58">
        <v>0</v>
      </c>
      <c r="BX58">
        <v>0</v>
      </c>
      <c r="BY58">
        <v>0</v>
      </c>
      <c r="BZ58">
        <v>0</v>
      </c>
      <c r="CA58">
        <v>0</v>
      </c>
      <c r="CB58">
        <v>0</v>
      </c>
      <c r="CC58">
        <v>0</v>
      </c>
      <c r="CD58">
        <v>0</v>
      </c>
      <c r="CE58">
        <v>0</v>
      </c>
      <c r="CF58">
        <v>0</v>
      </c>
      <c r="CG58">
        <v>0</v>
      </c>
      <c r="CH58">
        <v>0</v>
      </c>
      <c r="CI58">
        <v>0</v>
      </c>
      <c r="CJ58">
        <v>0</v>
      </c>
      <c r="CK58">
        <v>0</v>
      </c>
      <c r="CL58">
        <v>0</v>
      </c>
      <c r="CM58">
        <v>0</v>
      </c>
      <c r="CN58">
        <v>0</v>
      </c>
      <c r="CO58">
        <v>0</v>
      </c>
      <c r="CP58">
        <v>0</v>
      </c>
      <c r="CQ58">
        <v>0</v>
      </c>
      <c r="CR58">
        <v>0</v>
      </c>
      <c r="CS58">
        <v>0</v>
      </c>
      <c r="CT58">
        <v>0</v>
      </c>
      <c r="CU58">
        <v>0</v>
      </c>
      <c r="CV58">
        <v>0</v>
      </c>
      <c r="CW58">
        <v>0</v>
      </c>
      <c r="CX58">
        <v>0</v>
      </c>
      <c r="CY58">
        <v>0</v>
      </c>
      <c r="CZ58">
        <v>0</v>
      </c>
      <c r="DA58">
        <v>0</v>
      </c>
      <c r="DB58">
        <v>0</v>
      </c>
      <c r="DC58">
        <v>0</v>
      </c>
      <c r="DD58">
        <v>0</v>
      </c>
      <c r="DE58">
        <v>0</v>
      </c>
      <c r="DF58">
        <v>0</v>
      </c>
      <c r="DG58">
        <v>0</v>
      </c>
      <c r="DH58">
        <v>0</v>
      </c>
      <c r="DI58">
        <v>0</v>
      </c>
      <c r="DJ58">
        <v>0</v>
      </c>
      <c r="DK58">
        <v>0</v>
      </c>
      <c r="DL58">
        <v>0</v>
      </c>
      <c r="DM58">
        <v>0</v>
      </c>
      <c r="DN58">
        <v>0</v>
      </c>
      <c r="DO58">
        <v>0</v>
      </c>
      <c r="DP58">
        <v>0</v>
      </c>
      <c r="DQ58">
        <v>0</v>
      </c>
      <c r="DR58">
        <v>0</v>
      </c>
      <c r="DS58">
        <v>0</v>
      </c>
      <c r="DT58">
        <v>0</v>
      </c>
      <c r="DU58">
        <v>0</v>
      </c>
      <c r="DV58">
        <v>0</v>
      </c>
      <c r="DW58">
        <v>0</v>
      </c>
      <c r="DX58">
        <v>0</v>
      </c>
      <c r="DY58">
        <v>0</v>
      </c>
      <c r="DZ58">
        <v>0</v>
      </c>
      <c r="EA58">
        <v>0</v>
      </c>
      <c r="EB58">
        <v>0</v>
      </c>
      <c r="EC58" s="23"/>
      <c r="ED58">
        <v>0</v>
      </c>
      <c r="EE58">
        <v>0</v>
      </c>
      <c r="EF58">
        <v>0</v>
      </c>
      <c r="EG58">
        <v>0</v>
      </c>
      <c r="EH58">
        <v>0</v>
      </c>
      <c r="EI58">
        <v>0</v>
      </c>
      <c r="EJ58">
        <v>0</v>
      </c>
      <c r="EK58">
        <v>0</v>
      </c>
      <c r="EL58">
        <v>0</v>
      </c>
      <c r="EM58">
        <v>0</v>
      </c>
      <c r="EN58">
        <v>0</v>
      </c>
      <c r="EO58">
        <v>0</v>
      </c>
      <c r="EP58">
        <v>0</v>
      </c>
      <c r="EQ58">
        <v>0</v>
      </c>
      <c r="ER58">
        <v>0</v>
      </c>
      <c r="ES58">
        <v>0</v>
      </c>
      <c r="ET58">
        <v>0</v>
      </c>
      <c r="EU58">
        <v>0</v>
      </c>
      <c r="EV58">
        <v>0</v>
      </c>
      <c r="EW58">
        <v>0</v>
      </c>
      <c r="EX58">
        <v>0</v>
      </c>
      <c r="EY58">
        <v>0</v>
      </c>
      <c r="EZ58">
        <v>0</v>
      </c>
      <c r="FA58">
        <v>0</v>
      </c>
      <c r="FB58">
        <v>0</v>
      </c>
      <c r="FC58">
        <v>0</v>
      </c>
      <c r="FD58">
        <v>0</v>
      </c>
      <c r="FE58">
        <v>0</v>
      </c>
      <c r="FF58">
        <v>0</v>
      </c>
      <c r="FG58">
        <v>0</v>
      </c>
      <c r="FH58">
        <v>0</v>
      </c>
      <c r="FI58">
        <v>0</v>
      </c>
      <c r="FJ58">
        <v>0</v>
      </c>
      <c r="FK58">
        <v>0</v>
      </c>
      <c r="FL58">
        <v>0</v>
      </c>
      <c r="FM58">
        <v>0</v>
      </c>
      <c r="FN58">
        <v>0</v>
      </c>
      <c r="FO58">
        <v>0</v>
      </c>
      <c r="FP58">
        <v>0</v>
      </c>
      <c r="FQ58">
        <v>0</v>
      </c>
      <c r="FR58">
        <v>0</v>
      </c>
      <c r="FS58">
        <v>0</v>
      </c>
      <c r="FT58">
        <v>0</v>
      </c>
      <c r="FU58">
        <v>0</v>
      </c>
      <c r="FV58">
        <v>0</v>
      </c>
      <c r="FW58">
        <v>0</v>
      </c>
      <c r="FX58">
        <v>0</v>
      </c>
      <c r="FY58">
        <v>0</v>
      </c>
      <c r="FZ58">
        <v>0</v>
      </c>
      <c r="GA58">
        <v>0</v>
      </c>
      <c r="GB58">
        <v>0</v>
      </c>
      <c r="GC58">
        <v>0</v>
      </c>
      <c r="GD58">
        <v>0</v>
      </c>
      <c r="GE58">
        <v>0</v>
      </c>
      <c r="GF58">
        <v>0</v>
      </c>
      <c r="GG58" s="60">
        <v>0</v>
      </c>
      <c r="GH58" s="60">
        <v>0</v>
      </c>
      <c r="GI58" s="60">
        <v>0</v>
      </c>
      <c r="GJ58" s="60">
        <v>0</v>
      </c>
      <c r="GK58" s="60">
        <v>0</v>
      </c>
      <c r="GL58">
        <v>0</v>
      </c>
      <c r="GM58">
        <v>0</v>
      </c>
      <c r="GN58">
        <v>0</v>
      </c>
      <c r="GO58">
        <v>0</v>
      </c>
      <c r="GP58">
        <v>0</v>
      </c>
      <c r="GQ58">
        <v>0</v>
      </c>
      <c r="GR58">
        <v>0</v>
      </c>
      <c r="GS58">
        <v>0</v>
      </c>
      <c r="GT58">
        <v>0</v>
      </c>
      <c r="GU58">
        <v>0</v>
      </c>
      <c r="GV58">
        <v>0</v>
      </c>
      <c r="GW58">
        <v>0</v>
      </c>
      <c r="GX58">
        <v>0</v>
      </c>
      <c r="GY58">
        <v>0</v>
      </c>
      <c r="GZ58">
        <v>0</v>
      </c>
      <c r="HA58">
        <v>0</v>
      </c>
      <c r="HB58">
        <v>0</v>
      </c>
      <c r="HC58">
        <v>0</v>
      </c>
      <c r="HD58">
        <v>0</v>
      </c>
      <c r="HE58">
        <v>0</v>
      </c>
      <c r="HF58">
        <v>0</v>
      </c>
      <c r="HG58">
        <v>0</v>
      </c>
      <c r="HH58">
        <v>0</v>
      </c>
      <c r="HI58">
        <v>0</v>
      </c>
      <c r="HJ58">
        <v>0</v>
      </c>
      <c r="HK58">
        <v>0</v>
      </c>
      <c r="HL58">
        <v>0</v>
      </c>
      <c r="HM58">
        <v>0</v>
      </c>
      <c r="HN58">
        <v>0</v>
      </c>
      <c r="HO58">
        <v>0</v>
      </c>
      <c r="HP58">
        <v>0</v>
      </c>
      <c r="HQ58">
        <v>0</v>
      </c>
      <c r="HR58">
        <v>0</v>
      </c>
      <c r="HS58">
        <v>0</v>
      </c>
      <c r="HT58">
        <v>0</v>
      </c>
      <c r="HU58">
        <v>0</v>
      </c>
      <c r="HV58">
        <v>0</v>
      </c>
      <c r="HW58">
        <v>0</v>
      </c>
      <c r="HX58">
        <v>0</v>
      </c>
      <c r="HY58">
        <v>0</v>
      </c>
      <c r="HZ58">
        <v>0</v>
      </c>
      <c r="IA58">
        <v>0</v>
      </c>
      <c r="IB58">
        <v>0</v>
      </c>
      <c r="IC58">
        <v>0</v>
      </c>
      <c r="ID58">
        <v>0</v>
      </c>
      <c r="IE58">
        <v>0</v>
      </c>
      <c r="IF58">
        <v>0</v>
      </c>
      <c r="IG58">
        <v>0</v>
      </c>
      <c r="IH58">
        <v>0</v>
      </c>
      <c r="II58">
        <v>0</v>
      </c>
      <c r="IJ58">
        <v>0</v>
      </c>
      <c r="IK58">
        <v>0</v>
      </c>
      <c r="IL58">
        <v>0</v>
      </c>
      <c r="IM58">
        <v>0</v>
      </c>
      <c r="IN58" s="26">
        <v>0</v>
      </c>
    </row>
    <row r="59" spans="1:248" x14ac:dyDescent="0.35">
      <c r="A59" s="44" t="s">
        <v>174</v>
      </c>
      <c r="B59" s="45"/>
      <c r="C59" s="45"/>
      <c r="EC59" s="23"/>
      <c r="IN59" s="26"/>
    </row>
    <row r="60" spans="1:248" x14ac:dyDescent="0.35">
      <c r="A60" s="27">
        <v>40</v>
      </c>
      <c r="B60" t="s">
        <v>175</v>
      </c>
      <c r="C60" t="s">
        <v>176</v>
      </c>
      <c r="D60">
        <v>0</v>
      </c>
      <c r="E60">
        <v>0</v>
      </c>
      <c r="F60">
        <v>0</v>
      </c>
      <c r="G60">
        <v>0</v>
      </c>
      <c r="H60">
        <v>0</v>
      </c>
      <c r="I60">
        <v>0</v>
      </c>
      <c r="J60">
        <v>0</v>
      </c>
      <c r="K60">
        <v>0</v>
      </c>
      <c r="L60">
        <v>0</v>
      </c>
      <c r="M60">
        <v>0</v>
      </c>
      <c r="N60">
        <v>0</v>
      </c>
      <c r="O60">
        <v>0</v>
      </c>
      <c r="P60">
        <v>0</v>
      </c>
      <c r="Q60">
        <v>0</v>
      </c>
      <c r="R60">
        <v>0</v>
      </c>
      <c r="S60">
        <v>0</v>
      </c>
      <c r="T60">
        <v>0</v>
      </c>
      <c r="U60">
        <v>0</v>
      </c>
      <c r="V60">
        <v>0</v>
      </c>
      <c r="W60">
        <v>0</v>
      </c>
      <c r="X60">
        <v>0</v>
      </c>
      <c r="Y60">
        <v>0</v>
      </c>
      <c r="Z60">
        <v>0</v>
      </c>
      <c r="AA60">
        <v>0</v>
      </c>
      <c r="AB60">
        <v>0</v>
      </c>
      <c r="AC60">
        <v>0</v>
      </c>
      <c r="AD60">
        <v>0</v>
      </c>
      <c r="AE60">
        <v>0</v>
      </c>
      <c r="AF60">
        <v>0</v>
      </c>
      <c r="AG60">
        <v>0</v>
      </c>
      <c r="AH60">
        <v>0</v>
      </c>
      <c r="AI60">
        <v>0</v>
      </c>
      <c r="AJ60">
        <v>0</v>
      </c>
      <c r="AK60">
        <v>0</v>
      </c>
      <c r="AL60">
        <v>0</v>
      </c>
      <c r="AM60">
        <v>0</v>
      </c>
      <c r="AN60">
        <v>0</v>
      </c>
      <c r="AO60">
        <v>0</v>
      </c>
      <c r="AP60">
        <v>0</v>
      </c>
      <c r="AQ60">
        <v>0</v>
      </c>
      <c r="AR60">
        <v>0</v>
      </c>
      <c r="AS60">
        <v>0</v>
      </c>
      <c r="AT60">
        <v>0</v>
      </c>
      <c r="AU60">
        <v>0</v>
      </c>
      <c r="AV60">
        <v>0</v>
      </c>
      <c r="AW60">
        <v>0</v>
      </c>
      <c r="AX60">
        <v>0</v>
      </c>
      <c r="AY60">
        <v>0</v>
      </c>
      <c r="AZ60">
        <v>0</v>
      </c>
      <c r="BA60">
        <v>0</v>
      </c>
      <c r="BB60">
        <v>0</v>
      </c>
      <c r="BC60">
        <v>0</v>
      </c>
      <c r="BD60">
        <v>0</v>
      </c>
      <c r="BE60">
        <v>0</v>
      </c>
      <c r="BF60">
        <v>0</v>
      </c>
      <c r="BG60">
        <v>0</v>
      </c>
      <c r="BH60">
        <v>0</v>
      </c>
      <c r="BI60">
        <v>0</v>
      </c>
      <c r="BJ60">
        <v>0</v>
      </c>
      <c r="BK60">
        <v>0</v>
      </c>
      <c r="BL60">
        <v>0</v>
      </c>
      <c r="BM60">
        <v>0</v>
      </c>
      <c r="BN60">
        <v>0</v>
      </c>
      <c r="BO60">
        <v>0</v>
      </c>
      <c r="BP60">
        <v>0</v>
      </c>
      <c r="BQ60">
        <v>0</v>
      </c>
      <c r="BR60">
        <v>0</v>
      </c>
      <c r="BS60">
        <v>0</v>
      </c>
      <c r="BT60">
        <v>0</v>
      </c>
      <c r="BU60">
        <v>0</v>
      </c>
      <c r="BV60">
        <v>0</v>
      </c>
      <c r="BW60">
        <v>0</v>
      </c>
      <c r="BX60">
        <v>0</v>
      </c>
      <c r="BY60">
        <v>0</v>
      </c>
      <c r="BZ60">
        <v>0</v>
      </c>
      <c r="CA60">
        <v>0</v>
      </c>
      <c r="CB60">
        <v>0</v>
      </c>
      <c r="CC60">
        <v>0</v>
      </c>
      <c r="CD60">
        <v>0</v>
      </c>
      <c r="CE60">
        <v>0</v>
      </c>
      <c r="CF60">
        <v>0</v>
      </c>
      <c r="CG60">
        <v>0</v>
      </c>
      <c r="CH60">
        <v>0</v>
      </c>
      <c r="CI60">
        <v>0</v>
      </c>
      <c r="CJ60">
        <v>0</v>
      </c>
      <c r="CK60">
        <v>0</v>
      </c>
      <c r="CL60">
        <v>0</v>
      </c>
      <c r="CM60">
        <v>0</v>
      </c>
      <c r="CN60">
        <v>0</v>
      </c>
      <c r="CO60">
        <v>0</v>
      </c>
      <c r="CP60">
        <v>0</v>
      </c>
      <c r="CQ60">
        <v>0</v>
      </c>
      <c r="CR60">
        <v>0</v>
      </c>
      <c r="CS60">
        <v>0</v>
      </c>
      <c r="CT60">
        <v>0</v>
      </c>
      <c r="CU60">
        <v>0</v>
      </c>
      <c r="CV60">
        <v>0</v>
      </c>
      <c r="CW60">
        <v>0</v>
      </c>
      <c r="CX60">
        <v>0</v>
      </c>
      <c r="CY60">
        <v>0</v>
      </c>
      <c r="CZ60">
        <v>0</v>
      </c>
      <c r="DA60">
        <v>0</v>
      </c>
      <c r="DB60">
        <v>1</v>
      </c>
      <c r="DC60">
        <v>0</v>
      </c>
      <c r="DD60">
        <v>0</v>
      </c>
      <c r="DE60">
        <v>0</v>
      </c>
      <c r="DF60">
        <v>0</v>
      </c>
      <c r="DG60">
        <v>0</v>
      </c>
      <c r="DH60">
        <v>0</v>
      </c>
      <c r="DI60">
        <v>0</v>
      </c>
      <c r="DJ60">
        <v>0</v>
      </c>
      <c r="DK60">
        <v>0</v>
      </c>
      <c r="DL60">
        <v>0</v>
      </c>
      <c r="DM60">
        <v>0</v>
      </c>
      <c r="DN60">
        <v>0</v>
      </c>
      <c r="DO60">
        <v>0</v>
      </c>
      <c r="DP60">
        <v>0</v>
      </c>
      <c r="DQ60">
        <v>0</v>
      </c>
      <c r="DR60">
        <v>0</v>
      </c>
      <c r="DS60">
        <v>0</v>
      </c>
      <c r="DT60">
        <v>0</v>
      </c>
      <c r="DU60">
        <v>0</v>
      </c>
      <c r="DV60">
        <v>0</v>
      </c>
      <c r="DW60">
        <v>0</v>
      </c>
      <c r="DX60">
        <v>0</v>
      </c>
      <c r="DY60">
        <v>0</v>
      </c>
      <c r="DZ60">
        <v>0</v>
      </c>
      <c r="EA60">
        <v>0</v>
      </c>
      <c r="EB60">
        <v>0</v>
      </c>
      <c r="EC60" s="23"/>
      <c r="ED60">
        <v>0</v>
      </c>
      <c r="EE60">
        <v>0</v>
      </c>
      <c r="EF60">
        <v>0</v>
      </c>
      <c r="EG60">
        <v>0</v>
      </c>
      <c r="EH60">
        <v>0</v>
      </c>
      <c r="EI60">
        <v>0</v>
      </c>
      <c r="EJ60">
        <v>0</v>
      </c>
      <c r="EK60">
        <v>0</v>
      </c>
      <c r="EL60">
        <v>0</v>
      </c>
      <c r="EM60">
        <v>0</v>
      </c>
      <c r="EN60">
        <v>0</v>
      </c>
      <c r="EO60">
        <v>0</v>
      </c>
      <c r="EP60">
        <v>0</v>
      </c>
      <c r="EQ60">
        <v>0</v>
      </c>
      <c r="ER60">
        <v>0</v>
      </c>
      <c r="ES60">
        <v>0</v>
      </c>
      <c r="ET60">
        <v>0</v>
      </c>
      <c r="EU60">
        <v>0</v>
      </c>
      <c r="EV60">
        <v>0</v>
      </c>
      <c r="EW60">
        <v>0</v>
      </c>
      <c r="EX60">
        <v>0</v>
      </c>
      <c r="EY60">
        <v>0</v>
      </c>
      <c r="EZ60">
        <v>0</v>
      </c>
      <c r="FA60">
        <v>0</v>
      </c>
      <c r="FB60">
        <v>0</v>
      </c>
      <c r="FC60">
        <v>0</v>
      </c>
      <c r="FD60">
        <v>0</v>
      </c>
      <c r="FE60">
        <v>0</v>
      </c>
      <c r="FF60">
        <v>0</v>
      </c>
      <c r="FG60">
        <v>0</v>
      </c>
      <c r="FH60">
        <v>0</v>
      </c>
      <c r="FI60">
        <v>0</v>
      </c>
      <c r="FJ60">
        <v>1</v>
      </c>
      <c r="FK60">
        <v>1</v>
      </c>
      <c r="FL60">
        <v>1</v>
      </c>
      <c r="FM60">
        <v>0</v>
      </c>
      <c r="FN60">
        <v>0</v>
      </c>
      <c r="FO60">
        <v>0</v>
      </c>
      <c r="FP60">
        <v>0</v>
      </c>
      <c r="FQ60">
        <v>0</v>
      </c>
      <c r="FR60">
        <v>0</v>
      </c>
      <c r="FS60">
        <v>0</v>
      </c>
      <c r="FT60">
        <v>0</v>
      </c>
      <c r="FU60">
        <v>0</v>
      </c>
      <c r="FV60">
        <v>0</v>
      </c>
      <c r="FW60">
        <v>0</v>
      </c>
      <c r="FX60">
        <v>0</v>
      </c>
      <c r="FY60">
        <v>0</v>
      </c>
      <c r="FZ60">
        <v>0</v>
      </c>
      <c r="GA60">
        <v>0</v>
      </c>
      <c r="GB60">
        <v>0</v>
      </c>
      <c r="GC60">
        <v>0</v>
      </c>
      <c r="GD60">
        <v>0</v>
      </c>
      <c r="GE60">
        <v>0</v>
      </c>
      <c r="GF60">
        <v>0</v>
      </c>
      <c r="GG60" s="60">
        <v>0</v>
      </c>
      <c r="GH60" s="60">
        <v>0</v>
      </c>
      <c r="GI60" s="60">
        <v>0</v>
      </c>
      <c r="GJ60" s="60">
        <v>0</v>
      </c>
      <c r="GK60" s="60">
        <v>0</v>
      </c>
      <c r="GL60">
        <v>0</v>
      </c>
      <c r="GM60">
        <v>0</v>
      </c>
      <c r="GN60">
        <v>0</v>
      </c>
      <c r="GO60">
        <v>0</v>
      </c>
      <c r="GP60">
        <v>0</v>
      </c>
      <c r="GQ60">
        <v>0</v>
      </c>
      <c r="GR60">
        <v>0</v>
      </c>
      <c r="GS60">
        <v>0</v>
      </c>
      <c r="GT60">
        <v>0</v>
      </c>
      <c r="GU60">
        <v>0</v>
      </c>
      <c r="GV60">
        <v>0</v>
      </c>
      <c r="GW60">
        <v>0</v>
      </c>
      <c r="GX60">
        <v>0</v>
      </c>
      <c r="GY60">
        <v>1</v>
      </c>
      <c r="GZ60">
        <v>0</v>
      </c>
      <c r="HA60">
        <v>0</v>
      </c>
      <c r="HB60">
        <v>0</v>
      </c>
      <c r="HC60">
        <v>0</v>
      </c>
      <c r="HD60">
        <v>0</v>
      </c>
      <c r="HE60">
        <v>0</v>
      </c>
      <c r="HF60">
        <v>0</v>
      </c>
      <c r="HG60">
        <v>0</v>
      </c>
      <c r="HH60">
        <v>1</v>
      </c>
      <c r="HI60">
        <v>1</v>
      </c>
      <c r="HJ60">
        <v>1</v>
      </c>
      <c r="HK60">
        <v>0</v>
      </c>
      <c r="HL60">
        <v>0</v>
      </c>
      <c r="HM60">
        <v>0</v>
      </c>
      <c r="HN60">
        <v>0</v>
      </c>
      <c r="HO60">
        <v>0</v>
      </c>
      <c r="HP60">
        <v>0</v>
      </c>
      <c r="HQ60">
        <v>0</v>
      </c>
      <c r="HR60">
        <v>0</v>
      </c>
      <c r="HS60">
        <v>0</v>
      </c>
      <c r="HT60">
        <v>0</v>
      </c>
      <c r="HU60">
        <v>0</v>
      </c>
      <c r="HV60">
        <v>0</v>
      </c>
      <c r="HW60">
        <v>1</v>
      </c>
      <c r="HX60">
        <v>1</v>
      </c>
      <c r="HY60">
        <v>1</v>
      </c>
      <c r="HZ60">
        <v>0</v>
      </c>
      <c r="IA60">
        <v>0</v>
      </c>
      <c r="IB60">
        <v>1</v>
      </c>
      <c r="IC60">
        <v>1</v>
      </c>
      <c r="ID60">
        <v>1</v>
      </c>
      <c r="IE60">
        <v>0</v>
      </c>
      <c r="IF60">
        <v>0</v>
      </c>
      <c r="IG60">
        <v>0</v>
      </c>
      <c r="IH60">
        <v>0</v>
      </c>
      <c r="II60">
        <v>0</v>
      </c>
      <c r="IJ60">
        <v>0</v>
      </c>
      <c r="IK60">
        <v>0</v>
      </c>
      <c r="IL60">
        <v>0</v>
      </c>
      <c r="IM60">
        <v>0</v>
      </c>
      <c r="IN60" s="26">
        <v>0</v>
      </c>
    </row>
    <row r="61" spans="1:248" x14ac:dyDescent="0.35">
      <c r="A61" s="44" t="s">
        <v>177</v>
      </c>
      <c r="B61" s="45"/>
      <c r="C61" s="45"/>
      <c r="EC61" s="23"/>
      <c r="IN61" s="26"/>
    </row>
    <row r="62" spans="1:248" x14ac:dyDescent="0.35">
      <c r="A62" s="27">
        <v>41</v>
      </c>
      <c r="B62" t="s">
        <v>178</v>
      </c>
      <c r="C62" s="41" t="s">
        <v>179</v>
      </c>
      <c r="D62">
        <v>0</v>
      </c>
      <c r="E62">
        <v>0</v>
      </c>
      <c r="F62">
        <v>1</v>
      </c>
      <c r="G62">
        <v>1</v>
      </c>
      <c r="H62">
        <v>1</v>
      </c>
      <c r="I62">
        <v>1</v>
      </c>
      <c r="J62">
        <v>1</v>
      </c>
      <c r="K62">
        <v>1</v>
      </c>
      <c r="L62">
        <v>1</v>
      </c>
      <c r="M62">
        <v>1</v>
      </c>
      <c r="N62">
        <v>0</v>
      </c>
      <c r="O62">
        <v>0</v>
      </c>
      <c r="P62">
        <v>1</v>
      </c>
      <c r="Q62">
        <v>1</v>
      </c>
      <c r="R62">
        <v>1</v>
      </c>
      <c r="S62">
        <v>1</v>
      </c>
      <c r="T62">
        <v>1</v>
      </c>
      <c r="U62">
        <v>1</v>
      </c>
      <c r="V62">
        <v>0</v>
      </c>
      <c r="W62">
        <v>0</v>
      </c>
      <c r="X62">
        <v>0</v>
      </c>
      <c r="Y62">
        <v>0</v>
      </c>
      <c r="Z62">
        <v>0</v>
      </c>
      <c r="AA62">
        <v>0</v>
      </c>
      <c r="AB62">
        <v>0</v>
      </c>
      <c r="AC62">
        <v>0</v>
      </c>
      <c r="AD62">
        <v>0</v>
      </c>
      <c r="AE62">
        <v>0</v>
      </c>
      <c r="AF62">
        <v>1</v>
      </c>
      <c r="AG62">
        <v>1</v>
      </c>
      <c r="AH62">
        <v>0</v>
      </c>
      <c r="AI62">
        <v>0</v>
      </c>
      <c r="AJ62">
        <v>0</v>
      </c>
      <c r="AK62">
        <v>1</v>
      </c>
      <c r="AL62">
        <v>1</v>
      </c>
      <c r="AM62">
        <v>0</v>
      </c>
      <c r="AN62">
        <v>1</v>
      </c>
      <c r="AO62">
        <v>0</v>
      </c>
      <c r="AP62">
        <v>1</v>
      </c>
      <c r="AQ62">
        <v>1</v>
      </c>
      <c r="AR62">
        <v>0</v>
      </c>
      <c r="AS62">
        <v>0</v>
      </c>
      <c r="AT62">
        <v>1</v>
      </c>
      <c r="AU62">
        <v>1</v>
      </c>
      <c r="AV62">
        <v>1</v>
      </c>
      <c r="AW62">
        <v>0</v>
      </c>
      <c r="AX62">
        <v>0</v>
      </c>
      <c r="AY62">
        <v>0</v>
      </c>
      <c r="AZ62">
        <v>0</v>
      </c>
      <c r="BA62">
        <v>0</v>
      </c>
      <c r="BB62">
        <v>0</v>
      </c>
      <c r="BC62">
        <v>0</v>
      </c>
      <c r="BD62">
        <v>0</v>
      </c>
      <c r="BE62">
        <v>0</v>
      </c>
      <c r="BF62">
        <v>0</v>
      </c>
      <c r="BG62">
        <v>0</v>
      </c>
      <c r="BH62">
        <v>0</v>
      </c>
      <c r="BI62">
        <v>0</v>
      </c>
      <c r="BJ62">
        <v>0</v>
      </c>
      <c r="BK62">
        <v>0</v>
      </c>
      <c r="BL62">
        <v>0</v>
      </c>
      <c r="BM62">
        <v>0</v>
      </c>
      <c r="BN62">
        <v>0</v>
      </c>
      <c r="BO62">
        <v>0</v>
      </c>
      <c r="BP62">
        <v>0</v>
      </c>
      <c r="BQ62">
        <v>0</v>
      </c>
      <c r="BR62">
        <v>0</v>
      </c>
      <c r="BS62">
        <v>1</v>
      </c>
      <c r="BT62">
        <v>1</v>
      </c>
      <c r="BU62">
        <v>1</v>
      </c>
      <c r="BV62">
        <v>0</v>
      </c>
      <c r="BW62">
        <v>0</v>
      </c>
      <c r="BX62">
        <v>0</v>
      </c>
      <c r="BY62">
        <v>0</v>
      </c>
      <c r="BZ62">
        <v>0</v>
      </c>
      <c r="CA62">
        <v>0</v>
      </c>
      <c r="CB62">
        <v>0</v>
      </c>
      <c r="CC62">
        <v>0</v>
      </c>
      <c r="CD62">
        <v>0</v>
      </c>
      <c r="CE62">
        <v>0</v>
      </c>
      <c r="CF62">
        <v>0</v>
      </c>
      <c r="CG62">
        <v>0</v>
      </c>
      <c r="CH62">
        <v>0</v>
      </c>
      <c r="CI62">
        <v>0</v>
      </c>
      <c r="CJ62">
        <v>0</v>
      </c>
      <c r="CK62">
        <v>0</v>
      </c>
      <c r="CL62">
        <v>0</v>
      </c>
      <c r="CM62">
        <v>0</v>
      </c>
      <c r="CN62">
        <v>0</v>
      </c>
      <c r="CO62">
        <v>0</v>
      </c>
      <c r="CP62">
        <v>0</v>
      </c>
      <c r="CQ62">
        <v>0</v>
      </c>
      <c r="CR62">
        <v>0</v>
      </c>
      <c r="CS62">
        <v>1</v>
      </c>
      <c r="CT62">
        <v>1</v>
      </c>
      <c r="CU62">
        <v>0</v>
      </c>
      <c r="CV62">
        <v>0</v>
      </c>
      <c r="CW62">
        <v>0</v>
      </c>
      <c r="CX62">
        <v>0</v>
      </c>
      <c r="CY62">
        <v>0</v>
      </c>
      <c r="CZ62">
        <v>0</v>
      </c>
      <c r="DA62">
        <v>0</v>
      </c>
      <c r="DB62">
        <v>0</v>
      </c>
      <c r="DC62">
        <v>1</v>
      </c>
      <c r="DD62">
        <v>1</v>
      </c>
      <c r="DE62">
        <v>0</v>
      </c>
      <c r="DF62">
        <v>0</v>
      </c>
      <c r="DG62">
        <v>0</v>
      </c>
      <c r="DH62">
        <v>0</v>
      </c>
      <c r="DI62">
        <v>0</v>
      </c>
      <c r="DJ62">
        <v>0</v>
      </c>
      <c r="DK62">
        <v>0</v>
      </c>
      <c r="DL62">
        <v>0</v>
      </c>
      <c r="DM62">
        <v>0</v>
      </c>
      <c r="DN62">
        <v>1</v>
      </c>
      <c r="DO62">
        <v>0</v>
      </c>
      <c r="DP62">
        <v>0</v>
      </c>
      <c r="DQ62">
        <v>0</v>
      </c>
      <c r="DR62">
        <v>0</v>
      </c>
      <c r="DS62">
        <v>0</v>
      </c>
      <c r="DT62">
        <v>0</v>
      </c>
      <c r="DU62">
        <v>0</v>
      </c>
      <c r="DV62">
        <v>0</v>
      </c>
      <c r="DW62">
        <v>0</v>
      </c>
      <c r="DX62">
        <v>0</v>
      </c>
      <c r="DY62">
        <v>0</v>
      </c>
      <c r="DZ62">
        <v>0</v>
      </c>
      <c r="EA62">
        <v>0</v>
      </c>
      <c r="EB62">
        <v>0</v>
      </c>
      <c r="EC62" s="23"/>
      <c r="ED62">
        <v>0</v>
      </c>
      <c r="EE62">
        <v>0</v>
      </c>
      <c r="EF62">
        <v>0</v>
      </c>
      <c r="EG62">
        <v>0</v>
      </c>
      <c r="EH62">
        <v>0</v>
      </c>
      <c r="EI62">
        <v>0</v>
      </c>
      <c r="EJ62">
        <v>0</v>
      </c>
      <c r="EK62">
        <v>0</v>
      </c>
      <c r="EL62">
        <v>0</v>
      </c>
      <c r="EM62">
        <v>0</v>
      </c>
      <c r="EN62">
        <v>0</v>
      </c>
      <c r="EO62">
        <v>0</v>
      </c>
      <c r="EP62">
        <v>0</v>
      </c>
      <c r="EQ62">
        <v>0</v>
      </c>
      <c r="ER62">
        <v>0</v>
      </c>
      <c r="ES62">
        <v>0</v>
      </c>
      <c r="ET62">
        <v>0</v>
      </c>
      <c r="EU62">
        <v>0</v>
      </c>
      <c r="EV62">
        <v>0</v>
      </c>
      <c r="EW62">
        <v>0</v>
      </c>
      <c r="EX62">
        <v>0</v>
      </c>
      <c r="EY62">
        <v>0</v>
      </c>
      <c r="EZ62">
        <v>0</v>
      </c>
      <c r="FA62">
        <v>0</v>
      </c>
      <c r="FB62">
        <v>0</v>
      </c>
      <c r="FC62">
        <v>0</v>
      </c>
      <c r="FD62">
        <v>0</v>
      </c>
      <c r="FE62">
        <v>0</v>
      </c>
      <c r="FF62">
        <v>0</v>
      </c>
      <c r="FG62">
        <v>0</v>
      </c>
      <c r="FH62">
        <v>0</v>
      </c>
      <c r="FI62">
        <v>0</v>
      </c>
      <c r="FJ62">
        <v>0</v>
      </c>
      <c r="FK62">
        <v>0</v>
      </c>
      <c r="FL62">
        <v>0</v>
      </c>
      <c r="FM62">
        <v>0</v>
      </c>
      <c r="FN62">
        <v>0</v>
      </c>
      <c r="FO62">
        <v>0</v>
      </c>
      <c r="FP62">
        <v>0</v>
      </c>
      <c r="FQ62">
        <v>0</v>
      </c>
      <c r="FR62">
        <v>0</v>
      </c>
      <c r="FS62">
        <v>0</v>
      </c>
      <c r="FT62">
        <v>0</v>
      </c>
      <c r="FU62">
        <v>0</v>
      </c>
      <c r="FV62">
        <v>0</v>
      </c>
      <c r="FW62">
        <v>0</v>
      </c>
      <c r="FX62">
        <v>0</v>
      </c>
      <c r="FY62">
        <v>0</v>
      </c>
      <c r="FZ62">
        <v>0</v>
      </c>
      <c r="GA62">
        <v>0</v>
      </c>
      <c r="GB62">
        <v>0</v>
      </c>
      <c r="GC62">
        <v>0</v>
      </c>
      <c r="GD62">
        <v>0</v>
      </c>
      <c r="GE62">
        <v>0</v>
      </c>
      <c r="GF62">
        <v>0</v>
      </c>
      <c r="GG62" s="60">
        <v>0</v>
      </c>
      <c r="GH62" s="60">
        <v>0</v>
      </c>
      <c r="GI62" s="60">
        <v>0</v>
      </c>
      <c r="GJ62" s="60">
        <v>0</v>
      </c>
      <c r="GK62" s="60">
        <v>0</v>
      </c>
      <c r="GL62">
        <v>0</v>
      </c>
      <c r="GM62">
        <v>0</v>
      </c>
      <c r="GN62">
        <v>0</v>
      </c>
      <c r="GO62">
        <v>0</v>
      </c>
      <c r="GP62">
        <v>0</v>
      </c>
      <c r="GQ62">
        <v>0</v>
      </c>
      <c r="GR62">
        <v>0</v>
      </c>
      <c r="GS62">
        <v>0</v>
      </c>
      <c r="GT62">
        <v>0</v>
      </c>
      <c r="GU62">
        <v>0</v>
      </c>
      <c r="GV62">
        <v>0</v>
      </c>
      <c r="GW62">
        <v>0</v>
      </c>
      <c r="GX62">
        <v>0</v>
      </c>
      <c r="GY62">
        <v>0</v>
      </c>
      <c r="GZ62">
        <v>0</v>
      </c>
      <c r="HA62">
        <v>0</v>
      </c>
      <c r="HB62">
        <v>0</v>
      </c>
      <c r="HC62">
        <v>0</v>
      </c>
      <c r="HD62">
        <v>0</v>
      </c>
      <c r="HE62">
        <v>0</v>
      </c>
      <c r="HF62">
        <v>0</v>
      </c>
      <c r="HG62">
        <v>0</v>
      </c>
      <c r="HH62">
        <v>0</v>
      </c>
      <c r="HI62">
        <v>0</v>
      </c>
      <c r="HJ62">
        <v>0</v>
      </c>
      <c r="HK62">
        <v>0</v>
      </c>
      <c r="HL62">
        <v>0</v>
      </c>
      <c r="HM62">
        <v>0</v>
      </c>
      <c r="HN62">
        <v>0</v>
      </c>
      <c r="HO62">
        <v>0</v>
      </c>
      <c r="HP62">
        <v>0</v>
      </c>
      <c r="HQ62">
        <v>0</v>
      </c>
      <c r="HR62">
        <v>0</v>
      </c>
      <c r="HS62">
        <v>0</v>
      </c>
      <c r="HT62">
        <v>0</v>
      </c>
      <c r="HU62">
        <v>0</v>
      </c>
      <c r="HV62">
        <v>0</v>
      </c>
      <c r="HW62">
        <v>0</v>
      </c>
      <c r="HX62">
        <v>0</v>
      </c>
      <c r="HY62">
        <v>0</v>
      </c>
      <c r="HZ62">
        <v>0</v>
      </c>
      <c r="IA62">
        <v>0</v>
      </c>
      <c r="IB62">
        <v>0</v>
      </c>
      <c r="IC62">
        <v>0</v>
      </c>
      <c r="ID62">
        <v>0</v>
      </c>
      <c r="IE62">
        <v>0</v>
      </c>
      <c r="IF62">
        <v>0</v>
      </c>
      <c r="IG62">
        <v>0</v>
      </c>
      <c r="IH62">
        <v>0</v>
      </c>
      <c r="II62">
        <v>0</v>
      </c>
      <c r="IJ62">
        <v>0</v>
      </c>
      <c r="IK62">
        <v>0</v>
      </c>
      <c r="IL62">
        <v>0</v>
      </c>
      <c r="IM62">
        <v>0</v>
      </c>
      <c r="IN62" s="26">
        <v>0</v>
      </c>
    </row>
    <row r="63" spans="1:248" x14ac:dyDescent="0.35">
      <c r="A63" s="27">
        <v>42</v>
      </c>
      <c r="B63" t="s">
        <v>180</v>
      </c>
      <c r="C63" t="s">
        <v>181</v>
      </c>
      <c r="D63">
        <v>0</v>
      </c>
      <c r="E63">
        <v>0</v>
      </c>
      <c r="F63">
        <v>0</v>
      </c>
      <c r="G63">
        <v>1</v>
      </c>
      <c r="H63">
        <v>1</v>
      </c>
      <c r="I63">
        <v>0</v>
      </c>
      <c r="J63">
        <v>0</v>
      </c>
      <c r="K63">
        <v>0</v>
      </c>
      <c r="L63">
        <v>0</v>
      </c>
      <c r="M63">
        <v>1</v>
      </c>
      <c r="N63">
        <v>0</v>
      </c>
      <c r="O63">
        <v>0</v>
      </c>
      <c r="P63">
        <v>1</v>
      </c>
      <c r="Q63">
        <v>1</v>
      </c>
      <c r="R63">
        <v>0</v>
      </c>
      <c r="S63">
        <v>0</v>
      </c>
      <c r="T63">
        <v>0</v>
      </c>
      <c r="U63">
        <v>0</v>
      </c>
      <c r="V63">
        <v>0</v>
      </c>
      <c r="W63">
        <v>0</v>
      </c>
      <c r="X63">
        <v>0</v>
      </c>
      <c r="Y63">
        <v>0</v>
      </c>
      <c r="Z63">
        <v>0</v>
      </c>
      <c r="AA63">
        <v>0</v>
      </c>
      <c r="AB63">
        <v>0</v>
      </c>
      <c r="AC63">
        <v>0</v>
      </c>
      <c r="AD63">
        <v>0</v>
      </c>
      <c r="AE63">
        <v>0</v>
      </c>
      <c r="AF63">
        <v>1</v>
      </c>
      <c r="AG63">
        <v>1</v>
      </c>
      <c r="AH63">
        <v>0</v>
      </c>
      <c r="AI63">
        <v>0</v>
      </c>
      <c r="AJ63">
        <v>0</v>
      </c>
      <c r="AK63">
        <v>0</v>
      </c>
      <c r="AL63">
        <v>0</v>
      </c>
      <c r="AM63">
        <v>0</v>
      </c>
      <c r="AN63">
        <v>1</v>
      </c>
      <c r="AO63">
        <v>0</v>
      </c>
      <c r="AP63">
        <v>1</v>
      </c>
      <c r="AQ63">
        <v>1</v>
      </c>
      <c r="AR63">
        <v>0</v>
      </c>
      <c r="AS63">
        <v>0</v>
      </c>
      <c r="AT63">
        <v>1</v>
      </c>
      <c r="AU63">
        <v>1</v>
      </c>
      <c r="AV63">
        <v>1</v>
      </c>
      <c r="AW63">
        <v>0</v>
      </c>
      <c r="AX63">
        <v>0</v>
      </c>
      <c r="AY63">
        <v>0</v>
      </c>
      <c r="AZ63">
        <v>0</v>
      </c>
      <c r="BA63">
        <v>0</v>
      </c>
      <c r="BB63">
        <v>0</v>
      </c>
      <c r="BC63">
        <v>0</v>
      </c>
      <c r="BD63">
        <v>0</v>
      </c>
      <c r="BE63">
        <v>0</v>
      </c>
      <c r="BF63">
        <v>0</v>
      </c>
      <c r="BG63">
        <v>0</v>
      </c>
      <c r="BH63">
        <v>0</v>
      </c>
      <c r="BI63">
        <v>0</v>
      </c>
      <c r="BJ63">
        <v>0</v>
      </c>
      <c r="BK63">
        <v>0</v>
      </c>
      <c r="BL63">
        <v>0</v>
      </c>
      <c r="BM63">
        <v>0</v>
      </c>
      <c r="BN63">
        <v>0</v>
      </c>
      <c r="BO63">
        <v>0</v>
      </c>
      <c r="BP63">
        <v>0</v>
      </c>
      <c r="BQ63">
        <v>0</v>
      </c>
      <c r="BR63">
        <v>0</v>
      </c>
      <c r="BS63">
        <v>0</v>
      </c>
      <c r="BT63">
        <v>0</v>
      </c>
      <c r="BU63">
        <v>0</v>
      </c>
      <c r="BV63">
        <v>0</v>
      </c>
      <c r="BW63">
        <v>0</v>
      </c>
      <c r="BX63">
        <v>0</v>
      </c>
      <c r="BY63">
        <v>0</v>
      </c>
      <c r="BZ63">
        <v>0</v>
      </c>
      <c r="CA63">
        <v>0</v>
      </c>
      <c r="CB63">
        <v>0</v>
      </c>
      <c r="CC63">
        <v>0</v>
      </c>
      <c r="CD63">
        <v>0</v>
      </c>
      <c r="CE63">
        <v>0</v>
      </c>
      <c r="CF63">
        <v>0</v>
      </c>
      <c r="CG63">
        <v>0</v>
      </c>
      <c r="CH63">
        <v>0</v>
      </c>
      <c r="CI63">
        <v>0</v>
      </c>
      <c r="CJ63">
        <v>0</v>
      </c>
      <c r="CK63">
        <v>0</v>
      </c>
      <c r="CL63">
        <v>0</v>
      </c>
      <c r="CM63">
        <v>0</v>
      </c>
      <c r="CN63">
        <v>0</v>
      </c>
      <c r="CO63">
        <v>0</v>
      </c>
      <c r="CP63">
        <v>0</v>
      </c>
      <c r="CQ63">
        <v>0</v>
      </c>
      <c r="CR63">
        <v>1</v>
      </c>
      <c r="CS63">
        <v>1</v>
      </c>
      <c r="CT63">
        <v>1</v>
      </c>
      <c r="CU63">
        <v>0</v>
      </c>
      <c r="CV63">
        <v>0</v>
      </c>
      <c r="CW63">
        <v>0</v>
      </c>
      <c r="CX63">
        <v>0</v>
      </c>
      <c r="CY63">
        <v>0</v>
      </c>
      <c r="CZ63">
        <v>0</v>
      </c>
      <c r="DA63">
        <v>0</v>
      </c>
      <c r="DB63">
        <v>0</v>
      </c>
      <c r="DC63">
        <v>1</v>
      </c>
      <c r="DD63">
        <v>1</v>
      </c>
      <c r="DE63">
        <v>0</v>
      </c>
      <c r="DF63">
        <v>0</v>
      </c>
      <c r="DG63">
        <v>0</v>
      </c>
      <c r="DH63">
        <v>0</v>
      </c>
      <c r="DI63">
        <v>0</v>
      </c>
      <c r="DJ63">
        <v>0</v>
      </c>
      <c r="DK63">
        <v>0</v>
      </c>
      <c r="DL63">
        <v>0</v>
      </c>
      <c r="DM63">
        <v>0</v>
      </c>
      <c r="DN63">
        <v>1</v>
      </c>
      <c r="DO63">
        <v>0</v>
      </c>
      <c r="DP63">
        <v>0</v>
      </c>
      <c r="DQ63">
        <v>0</v>
      </c>
      <c r="DR63">
        <v>0</v>
      </c>
      <c r="DS63">
        <v>0</v>
      </c>
      <c r="DT63">
        <v>0</v>
      </c>
      <c r="DU63">
        <v>0</v>
      </c>
      <c r="DV63">
        <v>0</v>
      </c>
      <c r="DW63">
        <v>0</v>
      </c>
      <c r="DX63">
        <v>0</v>
      </c>
      <c r="DY63">
        <v>0</v>
      </c>
      <c r="DZ63">
        <v>0</v>
      </c>
      <c r="EA63">
        <v>0</v>
      </c>
      <c r="EB63">
        <v>0</v>
      </c>
      <c r="EC63" s="23"/>
      <c r="ED63">
        <v>0</v>
      </c>
      <c r="EE63">
        <v>0</v>
      </c>
      <c r="EF63">
        <v>0</v>
      </c>
      <c r="EG63">
        <v>0</v>
      </c>
      <c r="EH63">
        <v>0</v>
      </c>
      <c r="EI63">
        <v>0</v>
      </c>
      <c r="EJ63">
        <v>0</v>
      </c>
      <c r="EK63">
        <v>0</v>
      </c>
      <c r="EL63">
        <v>0</v>
      </c>
      <c r="EM63">
        <v>0</v>
      </c>
      <c r="EN63">
        <v>0</v>
      </c>
      <c r="EO63">
        <v>0</v>
      </c>
      <c r="EP63">
        <v>0</v>
      </c>
      <c r="EQ63">
        <v>0</v>
      </c>
      <c r="ER63">
        <v>0</v>
      </c>
      <c r="ES63">
        <v>0</v>
      </c>
      <c r="ET63">
        <v>0</v>
      </c>
      <c r="EU63">
        <v>0</v>
      </c>
      <c r="EV63">
        <v>0</v>
      </c>
      <c r="EW63">
        <v>0</v>
      </c>
      <c r="EX63">
        <v>0</v>
      </c>
      <c r="EY63">
        <v>0</v>
      </c>
      <c r="EZ63">
        <v>0</v>
      </c>
      <c r="FA63">
        <v>0</v>
      </c>
      <c r="FB63">
        <v>0</v>
      </c>
      <c r="FC63">
        <v>0</v>
      </c>
      <c r="FD63">
        <v>0</v>
      </c>
      <c r="FE63">
        <v>0</v>
      </c>
      <c r="FF63">
        <v>0</v>
      </c>
      <c r="FG63">
        <v>0</v>
      </c>
      <c r="FH63">
        <v>0</v>
      </c>
      <c r="FI63">
        <v>0</v>
      </c>
      <c r="FJ63">
        <v>0</v>
      </c>
      <c r="FK63">
        <v>0</v>
      </c>
      <c r="FL63">
        <v>0</v>
      </c>
      <c r="FM63">
        <v>0</v>
      </c>
      <c r="FN63">
        <v>0</v>
      </c>
      <c r="FO63">
        <v>0</v>
      </c>
      <c r="FP63">
        <v>0</v>
      </c>
      <c r="FQ63">
        <v>0</v>
      </c>
      <c r="FR63">
        <v>0</v>
      </c>
      <c r="FS63">
        <v>0</v>
      </c>
      <c r="FT63">
        <v>0</v>
      </c>
      <c r="FU63">
        <v>0</v>
      </c>
      <c r="FV63">
        <v>0</v>
      </c>
      <c r="FW63">
        <v>0</v>
      </c>
      <c r="FX63">
        <v>0</v>
      </c>
      <c r="FY63">
        <v>0</v>
      </c>
      <c r="FZ63">
        <v>0</v>
      </c>
      <c r="GA63">
        <v>0</v>
      </c>
      <c r="GB63">
        <v>0</v>
      </c>
      <c r="GC63">
        <v>0</v>
      </c>
      <c r="GD63">
        <v>0</v>
      </c>
      <c r="GE63">
        <v>0</v>
      </c>
      <c r="GF63">
        <v>0</v>
      </c>
      <c r="GG63" s="60">
        <v>0</v>
      </c>
      <c r="GH63" s="60">
        <v>0</v>
      </c>
      <c r="GI63" s="60">
        <v>0</v>
      </c>
      <c r="GJ63" s="60">
        <v>0</v>
      </c>
      <c r="GK63" s="60">
        <v>0</v>
      </c>
      <c r="GL63">
        <v>0</v>
      </c>
      <c r="GM63">
        <v>0</v>
      </c>
      <c r="GN63">
        <v>0</v>
      </c>
      <c r="GO63">
        <v>0</v>
      </c>
      <c r="GP63">
        <v>0</v>
      </c>
      <c r="GQ63">
        <v>0</v>
      </c>
      <c r="GR63">
        <v>0</v>
      </c>
      <c r="GS63">
        <v>0</v>
      </c>
      <c r="GT63">
        <v>0</v>
      </c>
      <c r="GU63">
        <v>0</v>
      </c>
      <c r="GV63">
        <v>0</v>
      </c>
      <c r="GW63">
        <v>0</v>
      </c>
      <c r="GX63">
        <v>0</v>
      </c>
      <c r="GY63">
        <v>0</v>
      </c>
      <c r="GZ63">
        <v>0</v>
      </c>
      <c r="HA63">
        <v>0</v>
      </c>
      <c r="HB63">
        <v>0</v>
      </c>
      <c r="HC63">
        <v>0</v>
      </c>
      <c r="HD63">
        <v>0</v>
      </c>
      <c r="HE63">
        <v>0</v>
      </c>
      <c r="HF63">
        <v>0</v>
      </c>
      <c r="HG63">
        <v>0</v>
      </c>
      <c r="HH63">
        <v>0</v>
      </c>
      <c r="HI63">
        <v>0</v>
      </c>
      <c r="HJ63">
        <v>0</v>
      </c>
      <c r="HK63">
        <v>0</v>
      </c>
      <c r="HL63">
        <v>0</v>
      </c>
      <c r="HM63">
        <v>0</v>
      </c>
      <c r="HN63">
        <v>0</v>
      </c>
      <c r="HO63">
        <v>0</v>
      </c>
      <c r="HP63">
        <v>0</v>
      </c>
      <c r="HQ63">
        <v>0</v>
      </c>
      <c r="HR63">
        <v>0</v>
      </c>
      <c r="HS63">
        <v>0</v>
      </c>
      <c r="HT63">
        <v>0</v>
      </c>
      <c r="HU63">
        <v>0</v>
      </c>
      <c r="HV63">
        <v>0</v>
      </c>
      <c r="HW63">
        <v>0</v>
      </c>
      <c r="HX63">
        <v>0</v>
      </c>
      <c r="HY63">
        <v>0</v>
      </c>
      <c r="HZ63">
        <v>0</v>
      </c>
      <c r="IA63">
        <v>0</v>
      </c>
      <c r="IB63">
        <v>0</v>
      </c>
      <c r="IC63">
        <v>0</v>
      </c>
      <c r="ID63">
        <v>0</v>
      </c>
      <c r="IE63">
        <v>0</v>
      </c>
      <c r="IF63">
        <v>0</v>
      </c>
      <c r="IG63">
        <v>0</v>
      </c>
      <c r="IH63">
        <v>0</v>
      </c>
      <c r="II63">
        <v>0</v>
      </c>
      <c r="IJ63">
        <v>0</v>
      </c>
      <c r="IK63">
        <v>0</v>
      </c>
      <c r="IL63">
        <v>0</v>
      </c>
      <c r="IM63">
        <v>0</v>
      </c>
      <c r="IN63" s="26">
        <v>0</v>
      </c>
    </row>
    <row r="64" spans="1:248" x14ac:dyDescent="0.35">
      <c r="A64" s="27">
        <v>43</v>
      </c>
      <c r="B64" t="s">
        <v>182</v>
      </c>
      <c r="C64" t="s">
        <v>183</v>
      </c>
      <c r="D64">
        <v>0</v>
      </c>
      <c r="E64">
        <v>0</v>
      </c>
      <c r="F64">
        <v>0</v>
      </c>
      <c r="G64">
        <v>0</v>
      </c>
      <c r="H64">
        <v>0</v>
      </c>
      <c r="I64">
        <v>0</v>
      </c>
      <c r="J64">
        <v>0</v>
      </c>
      <c r="K64">
        <v>0</v>
      </c>
      <c r="L64">
        <v>0</v>
      </c>
      <c r="M64">
        <v>1</v>
      </c>
      <c r="N64">
        <v>0</v>
      </c>
      <c r="O64">
        <v>0</v>
      </c>
      <c r="P64">
        <v>0</v>
      </c>
      <c r="Q64">
        <v>0</v>
      </c>
      <c r="R64">
        <v>0</v>
      </c>
      <c r="S64">
        <v>0</v>
      </c>
      <c r="T64">
        <v>0</v>
      </c>
      <c r="U64">
        <v>0</v>
      </c>
      <c r="V64">
        <v>0</v>
      </c>
      <c r="W64">
        <v>0</v>
      </c>
      <c r="X64">
        <v>0</v>
      </c>
      <c r="Y64">
        <v>0</v>
      </c>
      <c r="Z64">
        <v>0</v>
      </c>
      <c r="AA64">
        <v>0</v>
      </c>
      <c r="AB64">
        <v>0</v>
      </c>
      <c r="AC64">
        <v>0</v>
      </c>
      <c r="AD64">
        <v>0</v>
      </c>
      <c r="AE64">
        <v>0</v>
      </c>
      <c r="AF64">
        <v>0</v>
      </c>
      <c r="AG64">
        <v>0</v>
      </c>
      <c r="AH64">
        <v>0</v>
      </c>
      <c r="AI64">
        <v>0</v>
      </c>
      <c r="AJ64">
        <v>0</v>
      </c>
      <c r="AK64">
        <v>0</v>
      </c>
      <c r="AL64">
        <v>0</v>
      </c>
      <c r="AM64">
        <v>0</v>
      </c>
      <c r="AN64">
        <v>0</v>
      </c>
      <c r="AO64">
        <v>0</v>
      </c>
      <c r="AP64">
        <v>0</v>
      </c>
      <c r="AQ64">
        <v>0</v>
      </c>
      <c r="AR64">
        <v>0</v>
      </c>
      <c r="AS64">
        <v>0</v>
      </c>
      <c r="AT64">
        <v>0</v>
      </c>
      <c r="AU64">
        <v>0</v>
      </c>
      <c r="AV64">
        <v>0</v>
      </c>
      <c r="AW64">
        <v>0</v>
      </c>
      <c r="AX64">
        <v>0</v>
      </c>
      <c r="AY64">
        <v>0</v>
      </c>
      <c r="AZ64">
        <v>0</v>
      </c>
      <c r="BA64">
        <v>0</v>
      </c>
      <c r="BB64">
        <v>0</v>
      </c>
      <c r="BC64">
        <v>0</v>
      </c>
      <c r="BD64">
        <v>0</v>
      </c>
      <c r="BE64">
        <v>0</v>
      </c>
      <c r="BF64">
        <v>0</v>
      </c>
      <c r="BG64">
        <v>0</v>
      </c>
      <c r="BH64">
        <v>0</v>
      </c>
      <c r="BI64">
        <v>0</v>
      </c>
      <c r="BJ64">
        <v>0</v>
      </c>
      <c r="BK64">
        <v>0</v>
      </c>
      <c r="BL64">
        <v>0</v>
      </c>
      <c r="BM64">
        <v>0</v>
      </c>
      <c r="BN64">
        <v>0</v>
      </c>
      <c r="BO64">
        <v>0</v>
      </c>
      <c r="BP64">
        <v>0</v>
      </c>
      <c r="BQ64">
        <v>0</v>
      </c>
      <c r="BR64">
        <v>0</v>
      </c>
      <c r="BS64">
        <v>0</v>
      </c>
      <c r="BT64">
        <v>0</v>
      </c>
      <c r="BU64">
        <v>0</v>
      </c>
      <c r="BV64">
        <v>1</v>
      </c>
      <c r="BW64">
        <v>1</v>
      </c>
      <c r="BX64">
        <v>1</v>
      </c>
      <c r="BY64">
        <v>1</v>
      </c>
      <c r="BZ64">
        <v>1</v>
      </c>
      <c r="CA64">
        <v>0</v>
      </c>
      <c r="CB64">
        <v>0</v>
      </c>
      <c r="CC64">
        <v>0</v>
      </c>
      <c r="CD64">
        <v>0</v>
      </c>
      <c r="CE64">
        <v>0</v>
      </c>
      <c r="CF64">
        <v>0</v>
      </c>
      <c r="CG64">
        <v>0</v>
      </c>
      <c r="CH64">
        <v>0</v>
      </c>
      <c r="CI64">
        <v>0</v>
      </c>
      <c r="CJ64">
        <v>0</v>
      </c>
      <c r="CK64">
        <v>1</v>
      </c>
      <c r="CL64">
        <v>1</v>
      </c>
      <c r="CM64">
        <v>1</v>
      </c>
      <c r="CN64">
        <v>1</v>
      </c>
      <c r="CO64">
        <v>1</v>
      </c>
      <c r="CP64">
        <v>0</v>
      </c>
      <c r="CQ64">
        <v>0</v>
      </c>
      <c r="CR64">
        <v>1</v>
      </c>
      <c r="CS64">
        <v>1</v>
      </c>
      <c r="CT64">
        <v>1</v>
      </c>
      <c r="CU64">
        <v>0</v>
      </c>
      <c r="CV64">
        <v>0</v>
      </c>
      <c r="CW64">
        <v>0</v>
      </c>
      <c r="CX64">
        <v>1</v>
      </c>
      <c r="CY64">
        <v>1</v>
      </c>
      <c r="CZ64">
        <v>0</v>
      </c>
      <c r="DA64">
        <v>0</v>
      </c>
      <c r="DB64">
        <v>1</v>
      </c>
      <c r="DC64">
        <v>0</v>
      </c>
      <c r="DD64">
        <v>0</v>
      </c>
      <c r="DE64">
        <v>0</v>
      </c>
      <c r="DF64">
        <v>0</v>
      </c>
      <c r="DG64">
        <v>1</v>
      </c>
      <c r="DH64">
        <v>1</v>
      </c>
      <c r="DI64">
        <v>0</v>
      </c>
      <c r="DJ64">
        <v>0</v>
      </c>
      <c r="DK64">
        <v>1</v>
      </c>
      <c r="DL64">
        <v>1</v>
      </c>
      <c r="DM64">
        <v>1</v>
      </c>
      <c r="DN64">
        <v>0</v>
      </c>
      <c r="DO64">
        <v>0</v>
      </c>
      <c r="DP64">
        <v>0</v>
      </c>
      <c r="DQ64">
        <v>0</v>
      </c>
      <c r="DR64">
        <v>0</v>
      </c>
      <c r="DS64">
        <v>0</v>
      </c>
      <c r="DT64">
        <v>0</v>
      </c>
      <c r="DU64">
        <v>1</v>
      </c>
      <c r="DV64">
        <v>1</v>
      </c>
      <c r="DW64">
        <v>0</v>
      </c>
      <c r="DX64">
        <v>1</v>
      </c>
      <c r="DY64">
        <v>0</v>
      </c>
      <c r="DZ64">
        <v>0</v>
      </c>
      <c r="EA64">
        <v>0</v>
      </c>
      <c r="EB64">
        <v>0</v>
      </c>
      <c r="EC64" s="23"/>
      <c r="ED64">
        <v>0</v>
      </c>
      <c r="EE64">
        <v>0</v>
      </c>
      <c r="EF64">
        <v>1</v>
      </c>
      <c r="EG64">
        <v>0</v>
      </c>
      <c r="EH64">
        <v>1</v>
      </c>
      <c r="EI64">
        <v>0</v>
      </c>
      <c r="EJ64">
        <v>0</v>
      </c>
      <c r="EK64">
        <v>0</v>
      </c>
      <c r="EL64">
        <v>0</v>
      </c>
      <c r="EM64">
        <v>0</v>
      </c>
      <c r="EN64">
        <v>0</v>
      </c>
      <c r="EO64">
        <v>0</v>
      </c>
      <c r="EP64">
        <v>1</v>
      </c>
      <c r="EQ64">
        <v>1</v>
      </c>
      <c r="ER64">
        <v>1</v>
      </c>
      <c r="ES64">
        <v>0</v>
      </c>
      <c r="ET64">
        <v>0</v>
      </c>
      <c r="EU64">
        <v>0</v>
      </c>
      <c r="EV64">
        <v>0</v>
      </c>
      <c r="EW64">
        <v>0</v>
      </c>
      <c r="EX64">
        <v>0</v>
      </c>
      <c r="EY64">
        <v>0</v>
      </c>
      <c r="EZ64">
        <v>1</v>
      </c>
      <c r="FA64">
        <v>1</v>
      </c>
      <c r="FB64">
        <v>1</v>
      </c>
      <c r="FC64">
        <v>0</v>
      </c>
      <c r="FD64">
        <v>0</v>
      </c>
      <c r="FE64">
        <v>1</v>
      </c>
      <c r="FF64">
        <v>1</v>
      </c>
      <c r="FG64">
        <v>1</v>
      </c>
      <c r="FH64">
        <v>0</v>
      </c>
      <c r="FI64">
        <v>0</v>
      </c>
      <c r="FJ64">
        <v>1</v>
      </c>
      <c r="FK64">
        <v>1</v>
      </c>
      <c r="FL64">
        <v>1</v>
      </c>
      <c r="FM64">
        <v>0</v>
      </c>
      <c r="FN64">
        <v>0</v>
      </c>
      <c r="FO64">
        <v>0</v>
      </c>
      <c r="FP64">
        <v>0</v>
      </c>
      <c r="FQ64">
        <v>0</v>
      </c>
      <c r="FR64">
        <v>0</v>
      </c>
      <c r="FS64">
        <v>0</v>
      </c>
      <c r="FT64">
        <v>1</v>
      </c>
      <c r="FU64">
        <v>1</v>
      </c>
      <c r="FV64">
        <v>1</v>
      </c>
      <c r="FW64">
        <v>0</v>
      </c>
      <c r="FX64">
        <v>0</v>
      </c>
      <c r="FY64">
        <v>1</v>
      </c>
      <c r="FZ64">
        <v>1</v>
      </c>
      <c r="GA64">
        <v>1</v>
      </c>
      <c r="GB64">
        <v>0</v>
      </c>
      <c r="GC64">
        <v>0</v>
      </c>
      <c r="GD64">
        <v>0</v>
      </c>
      <c r="GE64">
        <v>0</v>
      </c>
      <c r="GF64">
        <v>0</v>
      </c>
      <c r="GG64" s="60">
        <v>0</v>
      </c>
      <c r="GH64" s="60">
        <v>0</v>
      </c>
      <c r="GI64" s="60">
        <v>0</v>
      </c>
      <c r="GJ64" s="60">
        <v>0</v>
      </c>
      <c r="GK64" s="60">
        <v>0</v>
      </c>
      <c r="GL64">
        <v>0</v>
      </c>
      <c r="GM64">
        <v>0</v>
      </c>
      <c r="GN64">
        <v>0</v>
      </c>
      <c r="GO64">
        <v>0</v>
      </c>
      <c r="GP64">
        <v>0</v>
      </c>
      <c r="GQ64">
        <v>0</v>
      </c>
      <c r="GR64">
        <v>0</v>
      </c>
      <c r="GS64">
        <v>1</v>
      </c>
      <c r="GT64">
        <v>1</v>
      </c>
      <c r="GU64">
        <v>1</v>
      </c>
      <c r="GV64">
        <v>0</v>
      </c>
      <c r="GW64">
        <v>0</v>
      </c>
      <c r="GX64">
        <v>0</v>
      </c>
      <c r="GY64">
        <v>1</v>
      </c>
      <c r="GZ64">
        <v>1</v>
      </c>
      <c r="HA64">
        <v>0</v>
      </c>
      <c r="HB64">
        <v>0</v>
      </c>
      <c r="HC64">
        <v>1</v>
      </c>
      <c r="HD64">
        <v>1</v>
      </c>
      <c r="HE64">
        <v>1</v>
      </c>
      <c r="HF64">
        <v>0</v>
      </c>
      <c r="HG64">
        <v>0</v>
      </c>
      <c r="HH64">
        <v>1</v>
      </c>
      <c r="HI64">
        <v>1</v>
      </c>
      <c r="HJ64">
        <v>1</v>
      </c>
      <c r="HK64">
        <v>0</v>
      </c>
      <c r="HL64">
        <v>0</v>
      </c>
      <c r="HM64">
        <v>0</v>
      </c>
      <c r="HN64">
        <v>0</v>
      </c>
      <c r="HO64">
        <v>0</v>
      </c>
      <c r="HP64">
        <v>0</v>
      </c>
      <c r="HQ64">
        <v>0</v>
      </c>
      <c r="HR64">
        <v>0</v>
      </c>
      <c r="HS64">
        <v>0</v>
      </c>
      <c r="HT64">
        <v>0</v>
      </c>
      <c r="HU64">
        <v>0</v>
      </c>
      <c r="HV64">
        <v>0</v>
      </c>
      <c r="HW64">
        <v>1</v>
      </c>
      <c r="HX64">
        <v>1</v>
      </c>
      <c r="HY64">
        <v>1</v>
      </c>
      <c r="HZ64">
        <v>0</v>
      </c>
      <c r="IA64">
        <v>0</v>
      </c>
      <c r="IB64">
        <v>1</v>
      </c>
      <c r="IC64">
        <v>1</v>
      </c>
      <c r="ID64">
        <v>1</v>
      </c>
      <c r="IE64">
        <v>0</v>
      </c>
      <c r="IF64">
        <v>0</v>
      </c>
      <c r="IG64">
        <v>0</v>
      </c>
      <c r="IH64">
        <v>1</v>
      </c>
      <c r="II64">
        <v>1</v>
      </c>
      <c r="IJ64">
        <v>0</v>
      </c>
      <c r="IK64">
        <v>0</v>
      </c>
      <c r="IL64">
        <v>1</v>
      </c>
      <c r="IM64">
        <v>1</v>
      </c>
      <c r="IN64" s="26">
        <v>1</v>
      </c>
    </row>
    <row r="65" spans="1:248" x14ac:dyDescent="0.35">
      <c r="A65" s="44" t="s">
        <v>184</v>
      </c>
      <c r="B65" s="45"/>
      <c r="C65" s="45"/>
      <c r="EC65" s="23"/>
      <c r="IN65" s="26"/>
    </row>
    <row r="66" spans="1:248" x14ac:dyDescent="0.35">
      <c r="A66" s="25" t="s">
        <v>185</v>
      </c>
      <c r="B66" s="39"/>
      <c r="C66" s="39"/>
      <c r="EC66" s="23"/>
      <c r="IN66" s="26"/>
    </row>
    <row r="67" spans="1:248" x14ac:dyDescent="0.35">
      <c r="A67" s="27">
        <v>44</v>
      </c>
      <c r="B67" t="s">
        <v>186</v>
      </c>
      <c r="C67" t="s">
        <v>187</v>
      </c>
      <c r="D67">
        <v>1</v>
      </c>
      <c r="E67">
        <v>1</v>
      </c>
      <c r="F67">
        <v>1</v>
      </c>
      <c r="G67">
        <v>1</v>
      </c>
      <c r="H67">
        <v>1</v>
      </c>
      <c r="I67">
        <v>1</v>
      </c>
      <c r="J67">
        <v>1</v>
      </c>
      <c r="K67">
        <v>1</v>
      </c>
      <c r="L67">
        <v>1</v>
      </c>
      <c r="M67">
        <v>1</v>
      </c>
      <c r="N67">
        <v>1</v>
      </c>
      <c r="O67">
        <v>1</v>
      </c>
      <c r="P67">
        <v>1</v>
      </c>
      <c r="Q67">
        <v>1</v>
      </c>
      <c r="R67">
        <v>1</v>
      </c>
      <c r="S67">
        <v>1</v>
      </c>
      <c r="T67">
        <v>1</v>
      </c>
      <c r="U67">
        <v>1</v>
      </c>
      <c r="V67">
        <v>1</v>
      </c>
      <c r="W67">
        <v>1</v>
      </c>
      <c r="X67">
        <v>0</v>
      </c>
      <c r="Y67">
        <v>0</v>
      </c>
      <c r="Z67">
        <v>0</v>
      </c>
      <c r="AA67">
        <v>1</v>
      </c>
      <c r="AB67">
        <v>1</v>
      </c>
      <c r="AC67">
        <v>1</v>
      </c>
      <c r="AD67">
        <v>1</v>
      </c>
      <c r="AE67">
        <v>1</v>
      </c>
      <c r="AF67">
        <v>1</v>
      </c>
      <c r="AG67">
        <v>1</v>
      </c>
      <c r="AH67">
        <v>1</v>
      </c>
      <c r="AI67">
        <v>1</v>
      </c>
      <c r="AJ67">
        <v>1</v>
      </c>
      <c r="AK67">
        <v>1</v>
      </c>
      <c r="AL67">
        <v>1</v>
      </c>
      <c r="AM67">
        <v>1</v>
      </c>
      <c r="AN67">
        <v>1</v>
      </c>
      <c r="AO67">
        <v>1</v>
      </c>
      <c r="AP67">
        <v>1</v>
      </c>
      <c r="AQ67">
        <v>1</v>
      </c>
      <c r="AR67">
        <v>1</v>
      </c>
      <c r="AS67">
        <v>1</v>
      </c>
      <c r="AT67">
        <v>1</v>
      </c>
      <c r="AU67">
        <v>1</v>
      </c>
      <c r="AV67">
        <v>1</v>
      </c>
      <c r="AW67">
        <v>1</v>
      </c>
      <c r="AX67">
        <v>1</v>
      </c>
      <c r="AY67">
        <v>1</v>
      </c>
      <c r="AZ67">
        <v>1</v>
      </c>
      <c r="BA67">
        <v>1</v>
      </c>
      <c r="BB67">
        <v>0</v>
      </c>
      <c r="BC67">
        <v>0</v>
      </c>
      <c r="BD67">
        <v>0</v>
      </c>
      <c r="BE67">
        <v>0</v>
      </c>
      <c r="BF67">
        <v>0</v>
      </c>
      <c r="BG67">
        <v>1</v>
      </c>
      <c r="BH67">
        <v>1</v>
      </c>
      <c r="BI67">
        <v>1</v>
      </c>
      <c r="BJ67">
        <v>1</v>
      </c>
      <c r="BK67">
        <v>1</v>
      </c>
      <c r="BL67">
        <v>1</v>
      </c>
      <c r="BM67">
        <v>1</v>
      </c>
      <c r="BN67">
        <v>1</v>
      </c>
      <c r="BO67">
        <v>0</v>
      </c>
      <c r="BP67">
        <v>1</v>
      </c>
      <c r="BQ67">
        <v>1</v>
      </c>
      <c r="BR67">
        <v>1</v>
      </c>
      <c r="BS67">
        <v>1</v>
      </c>
      <c r="BT67">
        <v>1</v>
      </c>
      <c r="BU67">
        <v>1</v>
      </c>
      <c r="BV67">
        <v>0</v>
      </c>
      <c r="BW67">
        <v>0</v>
      </c>
      <c r="BX67">
        <v>0</v>
      </c>
      <c r="BY67">
        <v>0</v>
      </c>
      <c r="BZ67">
        <v>0</v>
      </c>
      <c r="CA67">
        <v>0</v>
      </c>
      <c r="CB67">
        <v>1</v>
      </c>
      <c r="CC67">
        <v>1</v>
      </c>
      <c r="CD67">
        <v>1</v>
      </c>
      <c r="CE67">
        <v>1</v>
      </c>
      <c r="CF67">
        <v>1</v>
      </c>
      <c r="CG67">
        <v>1</v>
      </c>
      <c r="CH67">
        <v>1</v>
      </c>
      <c r="CI67">
        <v>1</v>
      </c>
      <c r="CJ67">
        <v>1</v>
      </c>
      <c r="CK67">
        <v>0</v>
      </c>
      <c r="CL67">
        <v>0</v>
      </c>
      <c r="CM67">
        <v>0</v>
      </c>
      <c r="CN67">
        <v>0</v>
      </c>
      <c r="CO67">
        <v>0</v>
      </c>
      <c r="CP67">
        <v>0</v>
      </c>
      <c r="CQ67">
        <v>0</v>
      </c>
      <c r="CR67">
        <v>0</v>
      </c>
      <c r="CS67">
        <v>1</v>
      </c>
      <c r="CT67">
        <v>1</v>
      </c>
      <c r="CU67">
        <v>0</v>
      </c>
      <c r="CV67">
        <v>0</v>
      </c>
      <c r="CW67">
        <v>1</v>
      </c>
      <c r="CX67">
        <v>1</v>
      </c>
      <c r="CY67">
        <v>1</v>
      </c>
      <c r="CZ67">
        <v>0</v>
      </c>
      <c r="DA67">
        <v>0</v>
      </c>
      <c r="DB67">
        <v>0</v>
      </c>
      <c r="DC67">
        <v>1</v>
      </c>
      <c r="DD67">
        <v>1</v>
      </c>
      <c r="DE67">
        <v>0</v>
      </c>
      <c r="DF67">
        <v>0</v>
      </c>
      <c r="DG67">
        <v>0</v>
      </c>
      <c r="DH67">
        <v>0</v>
      </c>
      <c r="DI67">
        <v>1</v>
      </c>
      <c r="DJ67">
        <v>0</v>
      </c>
      <c r="DK67">
        <v>0</v>
      </c>
      <c r="DL67">
        <v>0</v>
      </c>
      <c r="DM67">
        <v>0</v>
      </c>
      <c r="DN67">
        <v>1</v>
      </c>
      <c r="DO67">
        <v>0</v>
      </c>
      <c r="DP67">
        <v>0</v>
      </c>
      <c r="DQ67">
        <v>0</v>
      </c>
      <c r="DR67">
        <v>0</v>
      </c>
      <c r="DS67">
        <v>0</v>
      </c>
      <c r="DT67">
        <v>0</v>
      </c>
      <c r="DU67">
        <v>1</v>
      </c>
      <c r="DV67">
        <v>1</v>
      </c>
      <c r="DW67">
        <v>1</v>
      </c>
      <c r="DX67">
        <v>1</v>
      </c>
      <c r="DY67">
        <v>0</v>
      </c>
      <c r="DZ67">
        <v>0</v>
      </c>
      <c r="EA67">
        <v>1</v>
      </c>
      <c r="EB67">
        <v>1</v>
      </c>
      <c r="EC67" s="23"/>
      <c r="ED67">
        <v>0</v>
      </c>
      <c r="EE67">
        <v>0</v>
      </c>
      <c r="EF67">
        <v>1</v>
      </c>
      <c r="EG67">
        <v>1</v>
      </c>
      <c r="EH67">
        <v>1</v>
      </c>
      <c r="EI67">
        <v>0</v>
      </c>
      <c r="EJ67">
        <v>0</v>
      </c>
      <c r="EK67">
        <v>0</v>
      </c>
      <c r="EL67">
        <v>0</v>
      </c>
      <c r="EM67">
        <v>0</v>
      </c>
      <c r="EN67">
        <v>0</v>
      </c>
      <c r="EO67">
        <v>0</v>
      </c>
      <c r="EP67">
        <v>1</v>
      </c>
      <c r="EQ67">
        <v>1</v>
      </c>
      <c r="ER67">
        <v>1</v>
      </c>
      <c r="ES67">
        <v>0</v>
      </c>
      <c r="ET67">
        <v>0</v>
      </c>
      <c r="EU67">
        <v>1</v>
      </c>
      <c r="EV67">
        <v>1</v>
      </c>
      <c r="EW67">
        <v>1</v>
      </c>
      <c r="EX67">
        <v>0</v>
      </c>
      <c r="EY67">
        <v>0</v>
      </c>
      <c r="EZ67">
        <v>1</v>
      </c>
      <c r="FA67">
        <v>1</v>
      </c>
      <c r="FB67">
        <v>1</v>
      </c>
      <c r="FC67">
        <v>0</v>
      </c>
      <c r="FD67">
        <v>0</v>
      </c>
      <c r="FE67">
        <v>0</v>
      </c>
      <c r="FF67">
        <v>0</v>
      </c>
      <c r="FG67">
        <v>0</v>
      </c>
      <c r="FH67">
        <v>0</v>
      </c>
      <c r="FI67">
        <v>0</v>
      </c>
      <c r="FJ67">
        <v>1</v>
      </c>
      <c r="FK67">
        <v>1</v>
      </c>
      <c r="FL67">
        <v>1</v>
      </c>
      <c r="FM67">
        <v>0</v>
      </c>
      <c r="FN67">
        <v>0</v>
      </c>
      <c r="FO67">
        <v>1</v>
      </c>
      <c r="FP67">
        <v>1</v>
      </c>
      <c r="FQ67">
        <v>1</v>
      </c>
      <c r="FR67">
        <v>0</v>
      </c>
      <c r="FS67">
        <v>0</v>
      </c>
      <c r="FT67">
        <v>0</v>
      </c>
      <c r="FU67">
        <v>0</v>
      </c>
      <c r="FV67">
        <v>0</v>
      </c>
      <c r="FW67">
        <v>0</v>
      </c>
      <c r="FX67">
        <v>0</v>
      </c>
      <c r="FY67">
        <v>0</v>
      </c>
      <c r="FZ67">
        <v>0</v>
      </c>
      <c r="GA67">
        <v>0</v>
      </c>
      <c r="GB67">
        <v>0</v>
      </c>
      <c r="GC67">
        <v>0</v>
      </c>
      <c r="GD67">
        <v>1</v>
      </c>
      <c r="GE67">
        <v>1</v>
      </c>
      <c r="GF67">
        <v>1</v>
      </c>
      <c r="GG67" s="60">
        <v>0</v>
      </c>
      <c r="GH67" s="60">
        <v>0</v>
      </c>
      <c r="GI67" s="60">
        <v>0</v>
      </c>
      <c r="GJ67" s="60">
        <v>0</v>
      </c>
      <c r="GK67" s="60">
        <v>1</v>
      </c>
      <c r="GL67">
        <v>0</v>
      </c>
      <c r="GM67">
        <v>0</v>
      </c>
      <c r="GN67">
        <v>1</v>
      </c>
      <c r="GO67">
        <v>1</v>
      </c>
      <c r="GP67">
        <v>1</v>
      </c>
      <c r="GQ67">
        <v>0</v>
      </c>
      <c r="GR67">
        <v>0</v>
      </c>
      <c r="GS67">
        <v>0</v>
      </c>
      <c r="GT67">
        <v>0</v>
      </c>
      <c r="GU67">
        <v>0</v>
      </c>
      <c r="GV67">
        <v>0</v>
      </c>
      <c r="GW67">
        <v>0</v>
      </c>
      <c r="GX67">
        <v>0</v>
      </c>
      <c r="GY67">
        <v>0</v>
      </c>
      <c r="GZ67">
        <v>1</v>
      </c>
      <c r="HA67">
        <v>0</v>
      </c>
      <c r="HB67">
        <v>0</v>
      </c>
      <c r="HC67">
        <v>1</v>
      </c>
      <c r="HD67">
        <v>1</v>
      </c>
      <c r="HE67">
        <v>1</v>
      </c>
      <c r="HF67">
        <v>0</v>
      </c>
      <c r="HG67">
        <v>0</v>
      </c>
      <c r="HH67">
        <v>1</v>
      </c>
      <c r="HI67">
        <v>1</v>
      </c>
      <c r="HJ67">
        <v>1</v>
      </c>
      <c r="HK67">
        <v>0</v>
      </c>
      <c r="HL67">
        <v>0</v>
      </c>
      <c r="HM67">
        <v>0</v>
      </c>
      <c r="HN67">
        <v>0</v>
      </c>
      <c r="HO67">
        <v>0</v>
      </c>
      <c r="HP67">
        <v>0</v>
      </c>
      <c r="HQ67">
        <v>0</v>
      </c>
      <c r="HR67">
        <v>1</v>
      </c>
      <c r="HS67">
        <v>1</v>
      </c>
      <c r="HT67">
        <v>1</v>
      </c>
      <c r="HU67">
        <v>0</v>
      </c>
      <c r="HV67">
        <v>0</v>
      </c>
      <c r="HW67">
        <v>0</v>
      </c>
      <c r="HX67">
        <v>0</v>
      </c>
      <c r="HY67">
        <v>0</v>
      </c>
      <c r="HZ67">
        <v>0</v>
      </c>
      <c r="IA67">
        <v>0</v>
      </c>
      <c r="IB67">
        <v>1</v>
      </c>
      <c r="IC67">
        <v>1</v>
      </c>
      <c r="ID67">
        <v>1</v>
      </c>
      <c r="IE67">
        <v>0</v>
      </c>
      <c r="IF67">
        <v>0</v>
      </c>
      <c r="IG67">
        <v>0</v>
      </c>
      <c r="IH67">
        <v>1</v>
      </c>
      <c r="II67">
        <v>1</v>
      </c>
      <c r="IJ67">
        <v>0</v>
      </c>
      <c r="IK67">
        <v>0</v>
      </c>
      <c r="IL67">
        <v>0</v>
      </c>
      <c r="IM67">
        <v>1</v>
      </c>
      <c r="IN67" s="26">
        <v>1</v>
      </c>
    </row>
    <row r="68" spans="1:248" x14ac:dyDescent="0.35">
      <c r="A68" s="27">
        <v>45</v>
      </c>
      <c r="B68" t="s">
        <v>188</v>
      </c>
      <c r="C68" t="s">
        <v>189</v>
      </c>
      <c r="D68">
        <v>0</v>
      </c>
      <c r="E68">
        <v>1</v>
      </c>
      <c r="F68">
        <v>1</v>
      </c>
      <c r="G68">
        <v>1</v>
      </c>
      <c r="H68">
        <v>1</v>
      </c>
      <c r="I68">
        <v>1</v>
      </c>
      <c r="J68">
        <v>1</v>
      </c>
      <c r="K68">
        <v>1</v>
      </c>
      <c r="L68">
        <v>1</v>
      </c>
      <c r="M68">
        <v>1</v>
      </c>
      <c r="N68">
        <v>1</v>
      </c>
      <c r="O68">
        <v>1</v>
      </c>
      <c r="P68">
        <v>1</v>
      </c>
      <c r="Q68">
        <v>1</v>
      </c>
      <c r="R68">
        <v>1</v>
      </c>
      <c r="S68">
        <v>1</v>
      </c>
      <c r="T68">
        <v>1</v>
      </c>
      <c r="U68">
        <v>1</v>
      </c>
      <c r="V68">
        <v>1</v>
      </c>
      <c r="W68">
        <v>1</v>
      </c>
      <c r="X68">
        <v>0</v>
      </c>
      <c r="Y68">
        <v>0</v>
      </c>
      <c r="Z68">
        <v>0</v>
      </c>
      <c r="AA68">
        <v>0</v>
      </c>
      <c r="AB68">
        <v>0</v>
      </c>
      <c r="AC68">
        <v>0</v>
      </c>
      <c r="AD68">
        <v>0</v>
      </c>
      <c r="AE68">
        <v>0</v>
      </c>
      <c r="AF68">
        <v>1</v>
      </c>
      <c r="AG68">
        <v>1</v>
      </c>
      <c r="AH68">
        <v>0</v>
      </c>
      <c r="AI68">
        <v>1</v>
      </c>
      <c r="AJ68">
        <v>1</v>
      </c>
      <c r="AK68">
        <v>1</v>
      </c>
      <c r="AL68">
        <v>1</v>
      </c>
      <c r="AM68">
        <v>1</v>
      </c>
      <c r="AN68">
        <v>1</v>
      </c>
      <c r="AO68">
        <v>1</v>
      </c>
      <c r="AP68">
        <v>1</v>
      </c>
      <c r="AQ68">
        <v>1</v>
      </c>
      <c r="AR68">
        <v>0</v>
      </c>
      <c r="AS68">
        <v>0</v>
      </c>
      <c r="AT68">
        <v>1</v>
      </c>
      <c r="AU68">
        <v>1</v>
      </c>
      <c r="AV68">
        <v>1</v>
      </c>
      <c r="AW68">
        <v>1</v>
      </c>
      <c r="AX68">
        <v>1</v>
      </c>
      <c r="AY68">
        <v>1</v>
      </c>
      <c r="AZ68">
        <v>1</v>
      </c>
      <c r="BA68">
        <v>1</v>
      </c>
      <c r="BB68">
        <v>0</v>
      </c>
      <c r="BC68">
        <v>0</v>
      </c>
      <c r="BD68">
        <v>0</v>
      </c>
      <c r="BE68">
        <v>0</v>
      </c>
      <c r="BF68">
        <v>0</v>
      </c>
      <c r="BG68">
        <v>0</v>
      </c>
      <c r="BH68">
        <v>0</v>
      </c>
      <c r="BI68">
        <v>0</v>
      </c>
      <c r="BJ68">
        <v>0</v>
      </c>
      <c r="BK68">
        <v>0</v>
      </c>
      <c r="BL68">
        <v>0</v>
      </c>
      <c r="BM68">
        <v>0</v>
      </c>
      <c r="BN68">
        <v>1</v>
      </c>
      <c r="BO68">
        <v>1</v>
      </c>
      <c r="BP68">
        <v>1</v>
      </c>
      <c r="BQ68">
        <v>1</v>
      </c>
      <c r="BR68">
        <v>1</v>
      </c>
      <c r="BS68">
        <v>1</v>
      </c>
      <c r="BT68">
        <v>1</v>
      </c>
      <c r="BU68">
        <v>1</v>
      </c>
      <c r="BV68">
        <v>0</v>
      </c>
      <c r="BW68">
        <v>0</v>
      </c>
      <c r="BX68">
        <v>0</v>
      </c>
      <c r="BY68">
        <v>0</v>
      </c>
      <c r="BZ68">
        <v>0</v>
      </c>
      <c r="CA68">
        <v>1</v>
      </c>
      <c r="CB68">
        <v>1</v>
      </c>
      <c r="CC68">
        <v>0</v>
      </c>
      <c r="CD68">
        <v>1</v>
      </c>
      <c r="CE68">
        <v>1</v>
      </c>
      <c r="CF68">
        <v>0</v>
      </c>
      <c r="CG68">
        <v>0</v>
      </c>
      <c r="CH68">
        <v>0</v>
      </c>
      <c r="CI68">
        <v>0</v>
      </c>
      <c r="CJ68">
        <v>0</v>
      </c>
      <c r="CK68">
        <v>0</v>
      </c>
      <c r="CL68">
        <v>0</v>
      </c>
      <c r="CM68">
        <v>0</v>
      </c>
      <c r="CN68">
        <v>0</v>
      </c>
      <c r="CO68">
        <v>0</v>
      </c>
      <c r="CP68">
        <v>0</v>
      </c>
      <c r="CQ68">
        <v>0</v>
      </c>
      <c r="CR68">
        <v>0</v>
      </c>
      <c r="CS68">
        <v>0</v>
      </c>
      <c r="CT68">
        <v>0</v>
      </c>
      <c r="CU68">
        <v>0</v>
      </c>
      <c r="CV68">
        <v>0</v>
      </c>
      <c r="CW68">
        <v>0</v>
      </c>
      <c r="CX68">
        <v>0</v>
      </c>
      <c r="CY68">
        <v>0</v>
      </c>
      <c r="CZ68">
        <v>0</v>
      </c>
      <c r="DA68">
        <v>0</v>
      </c>
      <c r="DB68">
        <v>0</v>
      </c>
      <c r="DC68">
        <v>1</v>
      </c>
      <c r="DD68">
        <v>1</v>
      </c>
      <c r="DE68">
        <v>0</v>
      </c>
      <c r="DF68">
        <v>0</v>
      </c>
      <c r="DG68">
        <v>0</v>
      </c>
      <c r="DH68">
        <v>0</v>
      </c>
      <c r="DI68">
        <v>0</v>
      </c>
      <c r="DJ68">
        <v>0</v>
      </c>
      <c r="DK68">
        <v>1</v>
      </c>
      <c r="DL68">
        <v>1</v>
      </c>
      <c r="DM68">
        <v>1</v>
      </c>
      <c r="DN68">
        <v>1</v>
      </c>
      <c r="DO68">
        <v>0</v>
      </c>
      <c r="DP68">
        <v>0</v>
      </c>
      <c r="DQ68">
        <v>0</v>
      </c>
      <c r="DR68">
        <v>0</v>
      </c>
      <c r="DS68">
        <v>0</v>
      </c>
      <c r="DT68">
        <v>0</v>
      </c>
      <c r="DU68">
        <v>1</v>
      </c>
      <c r="DV68">
        <v>1</v>
      </c>
      <c r="DW68">
        <v>1</v>
      </c>
      <c r="DX68">
        <v>1</v>
      </c>
      <c r="DY68">
        <v>0</v>
      </c>
      <c r="DZ68">
        <v>0</v>
      </c>
      <c r="EA68">
        <v>1</v>
      </c>
      <c r="EB68">
        <v>0</v>
      </c>
      <c r="EC68" s="23"/>
      <c r="ED68">
        <v>0</v>
      </c>
      <c r="EE68">
        <v>0</v>
      </c>
      <c r="EF68">
        <v>0</v>
      </c>
      <c r="EG68">
        <v>1</v>
      </c>
      <c r="EH68">
        <v>0</v>
      </c>
      <c r="EI68">
        <v>0</v>
      </c>
      <c r="EJ68">
        <v>0</v>
      </c>
      <c r="EK68">
        <v>0</v>
      </c>
      <c r="EL68">
        <v>0</v>
      </c>
      <c r="EM68">
        <v>0</v>
      </c>
      <c r="EN68">
        <v>0</v>
      </c>
      <c r="EO68">
        <v>0</v>
      </c>
      <c r="EP68">
        <v>0</v>
      </c>
      <c r="EQ68">
        <v>0</v>
      </c>
      <c r="ER68">
        <v>0</v>
      </c>
      <c r="ES68">
        <v>0</v>
      </c>
      <c r="ET68">
        <v>0</v>
      </c>
      <c r="EU68">
        <v>1</v>
      </c>
      <c r="EV68">
        <v>1</v>
      </c>
      <c r="EW68">
        <v>1</v>
      </c>
      <c r="EX68">
        <v>0</v>
      </c>
      <c r="EY68">
        <v>0</v>
      </c>
      <c r="EZ68">
        <v>0</v>
      </c>
      <c r="FA68">
        <v>0</v>
      </c>
      <c r="FB68">
        <v>0</v>
      </c>
      <c r="FC68">
        <v>0</v>
      </c>
      <c r="FD68">
        <v>0</v>
      </c>
      <c r="FE68">
        <v>0</v>
      </c>
      <c r="FF68">
        <v>0</v>
      </c>
      <c r="FG68">
        <v>0</v>
      </c>
      <c r="FH68">
        <v>0</v>
      </c>
      <c r="FI68">
        <v>0</v>
      </c>
      <c r="FJ68">
        <v>0</v>
      </c>
      <c r="FK68">
        <v>0</v>
      </c>
      <c r="FL68">
        <v>0</v>
      </c>
      <c r="FM68">
        <v>0</v>
      </c>
      <c r="FN68">
        <v>0</v>
      </c>
      <c r="FO68">
        <v>1</v>
      </c>
      <c r="FP68">
        <v>1</v>
      </c>
      <c r="FQ68">
        <v>1</v>
      </c>
      <c r="FR68">
        <v>0</v>
      </c>
      <c r="FS68">
        <v>0</v>
      </c>
      <c r="FT68">
        <v>0</v>
      </c>
      <c r="FU68">
        <v>0</v>
      </c>
      <c r="FV68">
        <v>0</v>
      </c>
      <c r="FW68">
        <v>0</v>
      </c>
      <c r="FX68">
        <v>0</v>
      </c>
      <c r="FY68">
        <v>0</v>
      </c>
      <c r="FZ68">
        <v>0</v>
      </c>
      <c r="GA68">
        <v>0</v>
      </c>
      <c r="GB68">
        <v>0</v>
      </c>
      <c r="GC68">
        <v>0</v>
      </c>
      <c r="GD68">
        <v>0</v>
      </c>
      <c r="GE68">
        <v>0</v>
      </c>
      <c r="GF68">
        <v>0</v>
      </c>
      <c r="GG68" s="60">
        <v>0</v>
      </c>
      <c r="GH68" s="60">
        <v>0</v>
      </c>
      <c r="GI68" s="60">
        <v>0</v>
      </c>
      <c r="GJ68" s="60">
        <v>0</v>
      </c>
      <c r="GK68" s="60">
        <v>0</v>
      </c>
      <c r="GL68">
        <v>0</v>
      </c>
      <c r="GM68">
        <v>0</v>
      </c>
      <c r="GN68">
        <v>0</v>
      </c>
      <c r="GO68">
        <v>0</v>
      </c>
      <c r="GP68">
        <v>0</v>
      </c>
      <c r="GQ68">
        <v>0</v>
      </c>
      <c r="GR68">
        <v>0</v>
      </c>
      <c r="GS68">
        <v>0</v>
      </c>
      <c r="GT68">
        <v>0</v>
      </c>
      <c r="GU68">
        <v>0</v>
      </c>
      <c r="GV68">
        <v>0</v>
      </c>
      <c r="GW68">
        <v>0</v>
      </c>
      <c r="GX68">
        <v>0</v>
      </c>
      <c r="GY68">
        <v>0</v>
      </c>
      <c r="GZ68">
        <v>0</v>
      </c>
      <c r="HA68">
        <v>0</v>
      </c>
      <c r="HB68">
        <v>0</v>
      </c>
      <c r="HC68">
        <v>0</v>
      </c>
      <c r="HD68">
        <v>0</v>
      </c>
      <c r="HE68">
        <v>0</v>
      </c>
      <c r="HF68">
        <v>0</v>
      </c>
      <c r="HG68">
        <v>0</v>
      </c>
      <c r="HH68">
        <v>0</v>
      </c>
      <c r="HI68">
        <v>0</v>
      </c>
      <c r="HJ68">
        <v>0</v>
      </c>
      <c r="HK68">
        <v>0</v>
      </c>
      <c r="HL68">
        <v>0</v>
      </c>
      <c r="HM68">
        <v>0</v>
      </c>
      <c r="HN68">
        <v>0</v>
      </c>
      <c r="HO68">
        <v>0</v>
      </c>
      <c r="HP68">
        <v>0</v>
      </c>
      <c r="HQ68">
        <v>0</v>
      </c>
      <c r="HR68">
        <v>0</v>
      </c>
      <c r="HS68">
        <v>0</v>
      </c>
      <c r="HT68">
        <v>0</v>
      </c>
      <c r="HU68">
        <v>0</v>
      </c>
      <c r="HV68">
        <v>0</v>
      </c>
      <c r="HW68">
        <v>0</v>
      </c>
      <c r="HX68">
        <v>0</v>
      </c>
      <c r="HY68">
        <v>0</v>
      </c>
      <c r="HZ68">
        <v>0</v>
      </c>
      <c r="IA68">
        <v>0</v>
      </c>
      <c r="IB68">
        <v>0</v>
      </c>
      <c r="IC68">
        <v>0</v>
      </c>
      <c r="ID68">
        <v>0</v>
      </c>
      <c r="IE68">
        <v>0</v>
      </c>
      <c r="IF68">
        <v>0</v>
      </c>
      <c r="IG68">
        <v>0</v>
      </c>
      <c r="IH68">
        <v>0</v>
      </c>
      <c r="II68">
        <v>1</v>
      </c>
      <c r="IJ68">
        <v>0</v>
      </c>
      <c r="IK68">
        <v>0</v>
      </c>
      <c r="IL68">
        <v>0</v>
      </c>
      <c r="IM68">
        <v>1</v>
      </c>
      <c r="IN68" s="26">
        <v>1</v>
      </c>
    </row>
    <row r="69" spans="1:248" x14ac:dyDescent="0.35">
      <c r="A69" s="27">
        <v>46</v>
      </c>
      <c r="B69" t="s">
        <v>190</v>
      </c>
      <c r="C69" t="s">
        <v>191</v>
      </c>
      <c r="D69">
        <v>0</v>
      </c>
      <c r="E69">
        <v>1</v>
      </c>
      <c r="F69">
        <v>1</v>
      </c>
      <c r="G69">
        <v>1</v>
      </c>
      <c r="H69">
        <v>1</v>
      </c>
      <c r="I69">
        <v>1</v>
      </c>
      <c r="J69">
        <v>1</v>
      </c>
      <c r="K69">
        <v>1</v>
      </c>
      <c r="L69">
        <v>1</v>
      </c>
      <c r="M69">
        <v>1</v>
      </c>
      <c r="N69">
        <v>1</v>
      </c>
      <c r="O69">
        <v>1</v>
      </c>
      <c r="P69">
        <v>1</v>
      </c>
      <c r="Q69">
        <v>1</v>
      </c>
      <c r="R69">
        <v>1</v>
      </c>
      <c r="S69">
        <v>1</v>
      </c>
      <c r="T69">
        <v>1</v>
      </c>
      <c r="U69">
        <v>1</v>
      </c>
      <c r="V69">
        <v>1</v>
      </c>
      <c r="W69">
        <v>1</v>
      </c>
      <c r="X69">
        <v>0</v>
      </c>
      <c r="Y69">
        <v>0</v>
      </c>
      <c r="Z69">
        <v>0</v>
      </c>
      <c r="AA69">
        <v>1</v>
      </c>
      <c r="AB69">
        <v>1</v>
      </c>
      <c r="AC69">
        <v>0</v>
      </c>
      <c r="AD69">
        <v>0</v>
      </c>
      <c r="AE69">
        <v>0</v>
      </c>
      <c r="AF69">
        <v>1</v>
      </c>
      <c r="AG69">
        <v>1</v>
      </c>
      <c r="AH69">
        <v>1</v>
      </c>
      <c r="AI69">
        <v>1</v>
      </c>
      <c r="AJ69">
        <v>0</v>
      </c>
      <c r="AK69">
        <v>1</v>
      </c>
      <c r="AL69">
        <v>1</v>
      </c>
      <c r="AM69">
        <v>1</v>
      </c>
      <c r="AN69">
        <v>1</v>
      </c>
      <c r="AO69">
        <v>1</v>
      </c>
      <c r="AP69">
        <v>1</v>
      </c>
      <c r="AQ69">
        <v>1</v>
      </c>
      <c r="AR69">
        <v>0</v>
      </c>
      <c r="AS69">
        <v>0</v>
      </c>
      <c r="AT69">
        <v>1</v>
      </c>
      <c r="AU69">
        <v>1</v>
      </c>
      <c r="AV69">
        <v>1</v>
      </c>
      <c r="AW69">
        <v>1</v>
      </c>
      <c r="AX69">
        <v>1</v>
      </c>
      <c r="AY69">
        <v>1</v>
      </c>
      <c r="AZ69">
        <v>1</v>
      </c>
      <c r="BA69">
        <v>1</v>
      </c>
      <c r="BB69">
        <v>0</v>
      </c>
      <c r="BC69">
        <v>0</v>
      </c>
      <c r="BD69">
        <v>0</v>
      </c>
      <c r="BE69">
        <v>0</v>
      </c>
      <c r="BF69">
        <v>0</v>
      </c>
      <c r="BG69">
        <v>0</v>
      </c>
      <c r="BH69">
        <v>0</v>
      </c>
      <c r="BI69">
        <v>0</v>
      </c>
      <c r="BJ69">
        <v>0</v>
      </c>
      <c r="BK69">
        <v>0</v>
      </c>
      <c r="BL69">
        <v>0</v>
      </c>
      <c r="BM69">
        <v>0</v>
      </c>
      <c r="BN69">
        <v>0</v>
      </c>
      <c r="BO69">
        <v>0</v>
      </c>
      <c r="BP69">
        <v>1</v>
      </c>
      <c r="BQ69">
        <v>1</v>
      </c>
      <c r="BR69">
        <v>1</v>
      </c>
      <c r="BS69">
        <v>1</v>
      </c>
      <c r="BT69">
        <v>1</v>
      </c>
      <c r="BU69">
        <v>1</v>
      </c>
      <c r="BV69">
        <v>0</v>
      </c>
      <c r="BW69">
        <v>0</v>
      </c>
      <c r="BX69">
        <v>0</v>
      </c>
      <c r="BY69">
        <v>0</v>
      </c>
      <c r="BZ69">
        <v>0</v>
      </c>
      <c r="CA69">
        <v>0</v>
      </c>
      <c r="CB69">
        <v>0</v>
      </c>
      <c r="CC69">
        <v>0</v>
      </c>
      <c r="CD69">
        <v>1</v>
      </c>
      <c r="CE69">
        <v>1</v>
      </c>
      <c r="CF69">
        <v>0</v>
      </c>
      <c r="CG69">
        <v>0</v>
      </c>
      <c r="CH69">
        <v>0</v>
      </c>
      <c r="CI69">
        <v>0</v>
      </c>
      <c r="CJ69">
        <v>0</v>
      </c>
      <c r="CK69">
        <v>0</v>
      </c>
      <c r="CL69">
        <v>0</v>
      </c>
      <c r="CM69">
        <v>0</v>
      </c>
      <c r="CN69">
        <v>0</v>
      </c>
      <c r="CO69">
        <v>0</v>
      </c>
      <c r="CP69">
        <v>0</v>
      </c>
      <c r="CQ69">
        <v>0</v>
      </c>
      <c r="CR69">
        <v>0</v>
      </c>
      <c r="CS69">
        <v>1</v>
      </c>
      <c r="CT69">
        <v>1</v>
      </c>
      <c r="CU69">
        <v>0</v>
      </c>
      <c r="CV69">
        <v>0</v>
      </c>
      <c r="CW69">
        <v>1</v>
      </c>
      <c r="CX69">
        <v>1</v>
      </c>
      <c r="CY69">
        <v>1</v>
      </c>
      <c r="CZ69">
        <v>0</v>
      </c>
      <c r="DA69">
        <v>0</v>
      </c>
      <c r="DB69">
        <v>0</v>
      </c>
      <c r="DC69">
        <v>1</v>
      </c>
      <c r="DD69">
        <v>1</v>
      </c>
      <c r="DE69">
        <v>0</v>
      </c>
      <c r="DF69">
        <v>0</v>
      </c>
      <c r="DG69">
        <v>0</v>
      </c>
      <c r="DH69">
        <v>0</v>
      </c>
      <c r="DI69">
        <v>0</v>
      </c>
      <c r="DJ69">
        <v>0</v>
      </c>
      <c r="DK69">
        <v>0</v>
      </c>
      <c r="DL69">
        <v>0</v>
      </c>
      <c r="DM69">
        <v>0</v>
      </c>
      <c r="DN69">
        <v>1</v>
      </c>
      <c r="DO69">
        <v>0</v>
      </c>
      <c r="DP69">
        <v>0</v>
      </c>
      <c r="DQ69">
        <v>0</v>
      </c>
      <c r="DR69">
        <v>0</v>
      </c>
      <c r="DS69">
        <v>0</v>
      </c>
      <c r="DT69">
        <v>0</v>
      </c>
      <c r="DU69">
        <v>1</v>
      </c>
      <c r="DV69">
        <v>1</v>
      </c>
      <c r="DW69">
        <v>1</v>
      </c>
      <c r="DX69">
        <v>1</v>
      </c>
      <c r="DY69">
        <v>0</v>
      </c>
      <c r="DZ69">
        <v>0</v>
      </c>
      <c r="EA69">
        <v>0</v>
      </c>
      <c r="EB69">
        <v>0</v>
      </c>
      <c r="EC69" s="23"/>
      <c r="ED69">
        <v>0</v>
      </c>
      <c r="EE69">
        <v>0</v>
      </c>
      <c r="EF69">
        <v>0</v>
      </c>
      <c r="EG69">
        <v>0</v>
      </c>
      <c r="EH69">
        <v>1</v>
      </c>
      <c r="EI69">
        <v>0</v>
      </c>
      <c r="EJ69">
        <v>0</v>
      </c>
      <c r="EK69">
        <v>0</v>
      </c>
      <c r="EL69">
        <v>0</v>
      </c>
      <c r="EM69">
        <v>0</v>
      </c>
      <c r="EN69">
        <v>0</v>
      </c>
      <c r="EO69">
        <v>0</v>
      </c>
      <c r="EP69">
        <v>1</v>
      </c>
      <c r="EQ69">
        <v>1</v>
      </c>
      <c r="ER69">
        <v>1</v>
      </c>
      <c r="ES69">
        <v>0</v>
      </c>
      <c r="ET69">
        <v>0</v>
      </c>
      <c r="EU69">
        <v>1</v>
      </c>
      <c r="EV69">
        <v>1</v>
      </c>
      <c r="EW69">
        <v>1</v>
      </c>
      <c r="EX69">
        <v>0</v>
      </c>
      <c r="EY69">
        <v>0</v>
      </c>
      <c r="EZ69">
        <v>0</v>
      </c>
      <c r="FA69">
        <v>0</v>
      </c>
      <c r="FB69">
        <v>0</v>
      </c>
      <c r="FC69">
        <v>0</v>
      </c>
      <c r="FD69">
        <v>0</v>
      </c>
      <c r="FE69">
        <v>0</v>
      </c>
      <c r="FF69">
        <v>0</v>
      </c>
      <c r="FG69">
        <v>0</v>
      </c>
      <c r="FH69">
        <v>0</v>
      </c>
      <c r="FI69">
        <v>0</v>
      </c>
      <c r="FJ69">
        <v>1</v>
      </c>
      <c r="FK69">
        <v>1</v>
      </c>
      <c r="FL69">
        <v>1</v>
      </c>
      <c r="FM69">
        <v>0</v>
      </c>
      <c r="FN69">
        <v>0</v>
      </c>
      <c r="FO69">
        <v>1</v>
      </c>
      <c r="FP69">
        <v>1</v>
      </c>
      <c r="FQ69">
        <v>1</v>
      </c>
      <c r="FR69">
        <v>0</v>
      </c>
      <c r="FS69">
        <v>0</v>
      </c>
      <c r="FT69">
        <v>0</v>
      </c>
      <c r="FU69">
        <v>0</v>
      </c>
      <c r="FV69">
        <v>0</v>
      </c>
      <c r="FW69">
        <v>0</v>
      </c>
      <c r="FX69">
        <v>0</v>
      </c>
      <c r="FY69">
        <v>0</v>
      </c>
      <c r="FZ69">
        <v>0</v>
      </c>
      <c r="GA69">
        <v>0</v>
      </c>
      <c r="GB69">
        <v>0</v>
      </c>
      <c r="GC69">
        <v>0</v>
      </c>
      <c r="GD69">
        <v>0</v>
      </c>
      <c r="GE69">
        <v>0</v>
      </c>
      <c r="GF69">
        <v>0</v>
      </c>
      <c r="GG69" s="60">
        <v>0</v>
      </c>
      <c r="GH69" s="60">
        <v>0</v>
      </c>
      <c r="GI69" s="60">
        <v>0</v>
      </c>
      <c r="GJ69" s="60">
        <v>0</v>
      </c>
      <c r="GK69" s="60">
        <v>0</v>
      </c>
      <c r="GL69">
        <v>0</v>
      </c>
      <c r="GM69">
        <v>0</v>
      </c>
      <c r="GN69">
        <v>0</v>
      </c>
      <c r="GO69">
        <v>0</v>
      </c>
      <c r="GP69">
        <v>0</v>
      </c>
      <c r="GQ69">
        <v>0</v>
      </c>
      <c r="GR69">
        <v>0</v>
      </c>
      <c r="GS69">
        <v>0</v>
      </c>
      <c r="GT69">
        <v>0</v>
      </c>
      <c r="GU69">
        <v>0</v>
      </c>
      <c r="GV69">
        <v>0</v>
      </c>
      <c r="GW69">
        <v>0</v>
      </c>
      <c r="GX69">
        <v>0</v>
      </c>
      <c r="GY69">
        <v>0</v>
      </c>
      <c r="GZ69">
        <v>0</v>
      </c>
      <c r="HA69">
        <v>0</v>
      </c>
      <c r="HB69">
        <v>0</v>
      </c>
      <c r="HC69">
        <v>0</v>
      </c>
      <c r="HD69">
        <v>0</v>
      </c>
      <c r="HE69">
        <v>0</v>
      </c>
      <c r="HF69">
        <v>0</v>
      </c>
      <c r="HG69">
        <v>0</v>
      </c>
      <c r="HH69">
        <v>0</v>
      </c>
      <c r="HI69">
        <v>0</v>
      </c>
      <c r="HJ69">
        <v>0</v>
      </c>
      <c r="HK69">
        <v>0</v>
      </c>
      <c r="HL69">
        <v>0</v>
      </c>
      <c r="HM69">
        <v>0</v>
      </c>
      <c r="HN69">
        <v>0</v>
      </c>
      <c r="HO69">
        <v>0</v>
      </c>
      <c r="HP69">
        <v>0</v>
      </c>
      <c r="HQ69">
        <v>0</v>
      </c>
      <c r="HR69">
        <v>0</v>
      </c>
      <c r="HS69">
        <v>0</v>
      </c>
      <c r="HT69">
        <v>0</v>
      </c>
      <c r="HU69">
        <v>0</v>
      </c>
      <c r="HV69">
        <v>0</v>
      </c>
      <c r="HW69">
        <v>0</v>
      </c>
      <c r="HX69">
        <v>0</v>
      </c>
      <c r="HY69">
        <v>0</v>
      </c>
      <c r="HZ69">
        <v>0</v>
      </c>
      <c r="IA69">
        <v>0</v>
      </c>
      <c r="IB69">
        <v>0</v>
      </c>
      <c r="IC69">
        <v>0</v>
      </c>
      <c r="ID69">
        <v>0</v>
      </c>
      <c r="IE69">
        <v>0</v>
      </c>
      <c r="IF69">
        <v>0</v>
      </c>
      <c r="IG69">
        <v>0</v>
      </c>
      <c r="IH69">
        <v>0</v>
      </c>
      <c r="II69">
        <v>1</v>
      </c>
      <c r="IJ69">
        <v>0</v>
      </c>
      <c r="IK69">
        <v>0</v>
      </c>
      <c r="IL69">
        <v>0</v>
      </c>
      <c r="IM69">
        <v>1</v>
      </c>
      <c r="IN69" s="26">
        <v>1</v>
      </c>
    </row>
    <row r="70" spans="1:248" x14ac:dyDescent="0.35">
      <c r="A70" s="28" t="s">
        <v>192</v>
      </c>
      <c r="EC70" s="23"/>
      <c r="IN70" s="26"/>
    </row>
    <row r="71" spans="1:248" x14ac:dyDescent="0.35">
      <c r="A71" s="27">
        <v>47</v>
      </c>
      <c r="B71" t="s">
        <v>193</v>
      </c>
      <c r="C71" t="s">
        <v>194</v>
      </c>
      <c r="D71">
        <v>0</v>
      </c>
      <c r="E71">
        <v>0</v>
      </c>
      <c r="F71">
        <v>1</v>
      </c>
      <c r="G71">
        <v>1</v>
      </c>
      <c r="H71">
        <v>1</v>
      </c>
      <c r="I71">
        <v>1</v>
      </c>
      <c r="J71">
        <v>1</v>
      </c>
      <c r="K71">
        <v>1</v>
      </c>
      <c r="L71">
        <v>1</v>
      </c>
      <c r="M71">
        <v>1</v>
      </c>
      <c r="N71">
        <v>0</v>
      </c>
      <c r="O71">
        <v>0</v>
      </c>
      <c r="P71">
        <v>0</v>
      </c>
      <c r="Q71">
        <v>1</v>
      </c>
      <c r="R71">
        <v>1</v>
      </c>
      <c r="S71">
        <v>1</v>
      </c>
      <c r="T71">
        <v>1</v>
      </c>
      <c r="U71">
        <v>1</v>
      </c>
      <c r="V71">
        <v>1</v>
      </c>
      <c r="W71">
        <v>1</v>
      </c>
      <c r="X71">
        <v>0</v>
      </c>
      <c r="Y71">
        <v>0</v>
      </c>
      <c r="Z71">
        <v>0</v>
      </c>
      <c r="AA71">
        <v>0</v>
      </c>
      <c r="AB71">
        <v>0</v>
      </c>
      <c r="AC71">
        <v>0</v>
      </c>
      <c r="AD71">
        <v>0</v>
      </c>
      <c r="AE71">
        <v>0</v>
      </c>
      <c r="AF71">
        <v>1</v>
      </c>
      <c r="AG71">
        <v>1</v>
      </c>
      <c r="AH71">
        <v>1</v>
      </c>
      <c r="AI71">
        <v>1</v>
      </c>
      <c r="AJ71">
        <v>1</v>
      </c>
      <c r="AK71">
        <v>1</v>
      </c>
      <c r="AL71">
        <v>1</v>
      </c>
      <c r="AM71">
        <v>0</v>
      </c>
      <c r="AN71">
        <v>1</v>
      </c>
      <c r="AO71">
        <v>0</v>
      </c>
      <c r="AP71">
        <v>1</v>
      </c>
      <c r="AQ71">
        <v>1</v>
      </c>
      <c r="AR71">
        <v>1</v>
      </c>
      <c r="AS71">
        <v>1</v>
      </c>
      <c r="AT71">
        <v>1</v>
      </c>
      <c r="AU71">
        <v>1</v>
      </c>
      <c r="AV71">
        <v>1</v>
      </c>
      <c r="AX71">
        <v>0</v>
      </c>
      <c r="AY71">
        <v>0</v>
      </c>
      <c r="BB71">
        <v>0</v>
      </c>
      <c r="BC71">
        <v>0</v>
      </c>
      <c r="BD71">
        <v>0</v>
      </c>
      <c r="BE71">
        <v>0</v>
      </c>
      <c r="BF71">
        <v>0</v>
      </c>
      <c r="BG71">
        <v>0</v>
      </c>
      <c r="BH71">
        <v>0</v>
      </c>
      <c r="BI71">
        <v>0</v>
      </c>
      <c r="BJ71">
        <v>0</v>
      </c>
      <c r="BK71">
        <v>0</v>
      </c>
      <c r="BL71">
        <v>0</v>
      </c>
      <c r="BM71">
        <v>0</v>
      </c>
      <c r="BN71">
        <v>0</v>
      </c>
      <c r="BO71">
        <v>0</v>
      </c>
      <c r="BP71">
        <v>0</v>
      </c>
      <c r="BQ71">
        <v>0</v>
      </c>
      <c r="BR71">
        <v>0</v>
      </c>
      <c r="BS71">
        <v>1</v>
      </c>
      <c r="BT71">
        <v>1</v>
      </c>
      <c r="BU71">
        <v>1</v>
      </c>
      <c r="BV71">
        <v>1</v>
      </c>
      <c r="BW71">
        <v>1</v>
      </c>
      <c r="BX71">
        <v>1</v>
      </c>
      <c r="BY71">
        <v>1</v>
      </c>
      <c r="BZ71">
        <v>1</v>
      </c>
      <c r="CA71">
        <v>0</v>
      </c>
      <c r="CB71">
        <v>0</v>
      </c>
      <c r="CC71">
        <v>0</v>
      </c>
      <c r="CD71">
        <v>0</v>
      </c>
      <c r="CE71">
        <v>0</v>
      </c>
      <c r="CF71">
        <v>0</v>
      </c>
      <c r="CG71">
        <v>0</v>
      </c>
      <c r="CH71">
        <v>0</v>
      </c>
      <c r="CI71">
        <v>0</v>
      </c>
      <c r="CJ71">
        <v>0</v>
      </c>
      <c r="CK71">
        <v>0</v>
      </c>
      <c r="CL71">
        <v>0</v>
      </c>
      <c r="CM71">
        <v>0</v>
      </c>
      <c r="CN71">
        <v>0</v>
      </c>
      <c r="CO71">
        <v>0</v>
      </c>
      <c r="CP71">
        <v>0</v>
      </c>
      <c r="CQ71">
        <v>0</v>
      </c>
      <c r="CR71">
        <v>0</v>
      </c>
      <c r="CS71">
        <v>0</v>
      </c>
      <c r="CT71">
        <v>0</v>
      </c>
      <c r="CU71">
        <v>0</v>
      </c>
      <c r="CV71">
        <v>0</v>
      </c>
      <c r="CW71">
        <v>0</v>
      </c>
      <c r="CX71">
        <v>0</v>
      </c>
      <c r="CY71">
        <v>0</v>
      </c>
      <c r="CZ71">
        <v>0</v>
      </c>
      <c r="DA71">
        <v>0</v>
      </c>
      <c r="DB71">
        <v>0</v>
      </c>
      <c r="DC71">
        <v>1</v>
      </c>
      <c r="DD71">
        <v>1</v>
      </c>
      <c r="DE71">
        <v>0</v>
      </c>
      <c r="DF71">
        <v>0</v>
      </c>
      <c r="DG71">
        <v>0</v>
      </c>
      <c r="DH71">
        <v>0</v>
      </c>
      <c r="DI71">
        <v>0</v>
      </c>
      <c r="DJ71">
        <v>0</v>
      </c>
      <c r="DK71">
        <v>0</v>
      </c>
      <c r="DL71">
        <v>0</v>
      </c>
      <c r="DM71">
        <v>0</v>
      </c>
      <c r="DN71">
        <v>1</v>
      </c>
      <c r="DO71">
        <v>0</v>
      </c>
      <c r="DP71">
        <v>0</v>
      </c>
      <c r="DQ71">
        <v>0</v>
      </c>
      <c r="DR71">
        <v>0</v>
      </c>
      <c r="DS71">
        <v>0</v>
      </c>
      <c r="DT71">
        <v>0</v>
      </c>
      <c r="DU71">
        <v>1</v>
      </c>
      <c r="DV71">
        <v>1</v>
      </c>
      <c r="DW71">
        <v>1</v>
      </c>
      <c r="DX71">
        <v>1</v>
      </c>
      <c r="DY71">
        <v>0</v>
      </c>
      <c r="DZ71">
        <v>0</v>
      </c>
      <c r="EA71">
        <v>0</v>
      </c>
      <c r="EB71">
        <v>0</v>
      </c>
      <c r="EC71" s="23"/>
      <c r="ED71">
        <v>0</v>
      </c>
      <c r="EE71">
        <v>0</v>
      </c>
      <c r="EF71">
        <v>0</v>
      </c>
      <c r="EG71">
        <v>0</v>
      </c>
      <c r="EH71">
        <v>0</v>
      </c>
      <c r="EI71">
        <v>0</v>
      </c>
      <c r="EJ71">
        <v>0</v>
      </c>
      <c r="EK71">
        <v>0</v>
      </c>
      <c r="EL71">
        <v>0</v>
      </c>
      <c r="EM71">
        <v>0</v>
      </c>
      <c r="EN71">
        <v>0</v>
      </c>
      <c r="EO71">
        <v>0</v>
      </c>
      <c r="EP71">
        <v>0</v>
      </c>
      <c r="EQ71">
        <v>0</v>
      </c>
      <c r="ER71">
        <v>0</v>
      </c>
      <c r="ES71">
        <v>0</v>
      </c>
      <c r="ET71">
        <v>0</v>
      </c>
      <c r="EU71">
        <v>0</v>
      </c>
      <c r="EV71">
        <v>0</v>
      </c>
      <c r="EW71">
        <v>0</v>
      </c>
      <c r="EX71">
        <v>0</v>
      </c>
      <c r="EY71">
        <v>0</v>
      </c>
      <c r="EZ71">
        <v>0</v>
      </c>
      <c r="FA71">
        <v>0</v>
      </c>
      <c r="FB71">
        <v>0</v>
      </c>
      <c r="FC71">
        <v>0</v>
      </c>
      <c r="FD71">
        <v>0</v>
      </c>
      <c r="FE71">
        <v>0</v>
      </c>
      <c r="FF71">
        <v>0</v>
      </c>
      <c r="FG71">
        <v>0</v>
      </c>
      <c r="FH71">
        <v>0</v>
      </c>
      <c r="FI71">
        <v>0</v>
      </c>
      <c r="FJ71">
        <v>1</v>
      </c>
      <c r="FK71">
        <v>1</v>
      </c>
      <c r="FL71">
        <v>1</v>
      </c>
      <c r="FM71">
        <v>0</v>
      </c>
      <c r="FN71">
        <v>0</v>
      </c>
      <c r="FO71">
        <v>0</v>
      </c>
      <c r="FP71">
        <v>0</v>
      </c>
      <c r="FQ71">
        <v>0</v>
      </c>
      <c r="FR71">
        <v>0</v>
      </c>
      <c r="FS71">
        <v>0</v>
      </c>
      <c r="FT71">
        <v>0</v>
      </c>
      <c r="FU71">
        <v>0</v>
      </c>
      <c r="FV71">
        <v>0</v>
      </c>
      <c r="FW71">
        <v>0</v>
      </c>
      <c r="FX71">
        <v>0</v>
      </c>
      <c r="FY71">
        <v>0</v>
      </c>
      <c r="FZ71">
        <v>0</v>
      </c>
      <c r="GA71">
        <v>0</v>
      </c>
      <c r="GB71">
        <v>0</v>
      </c>
      <c r="GC71">
        <v>0</v>
      </c>
      <c r="GD71">
        <v>0</v>
      </c>
      <c r="GE71">
        <v>0</v>
      </c>
      <c r="GF71">
        <v>0</v>
      </c>
      <c r="GG71" s="60">
        <v>0</v>
      </c>
      <c r="GH71" s="60">
        <v>0</v>
      </c>
      <c r="GI71" s="60">
        <v>0</v>
      </c>
      <c r="GJ71" s="60">
        <v>0</v>
      </c>
      <c r="GK71" s="60">
        <v>1</v>
      </c>
      <c r="GL71">
        <v>0</v>
      </c>
      <c r="GM71">
        <v>0</v>
      </c>
      <c r="GN71">
        <v>0</v>
      </c>
      <c r="GO71">
        <v>0</v>
      </c>
      <c r="GP71">
        <v>0</v>
      </c>
      <c r="GQ71">
        <v>0</v>
      </c>
      <c r="GR71">
        <v>0</v>
      </c>
      <c r="GS71">
        <v>0</v>
      </c>
      <c r="GT71">
        <v>0</v>
      </c>
      <c r="GU71">
        <v>0</v>
      </c>
      <c r="GV71">
        <v>0</v>
      </c>
      <c r="GW71">
        <v>0</v>
      </c>
      <c r="GX71">
        <v>0</v>
      </c>
      <c r="GY71">
        <v>0</v>
      </c>
      <c r="GZ71">
        <v>0</v>
      </c>
      <c r="HA71">
        <v>0</v>
      </c>
      <c r="HB71">
        <v>0</v>
      </c>
      <c r="HC71">
        <v>0</v>
      </c>
      <c r="HD71">
        <v>0</v>
      </c>
      <c r="HE71">
        <v>0</v>
      </c>
      <c r="HF71">
        <v>0</v>
      </c>
      <c r="HG71">
        <v>0</v>
      </c>
      <c r="HH71">
        <v>0</v>
      </c>
      <c r="HI71">
        <v>0</v>
      </c>
      <c r="HJ71">
        <v>0</v>
      </c>
      <c r="HK71">
        <v>0</v>
      </c>
      <c r="HL71">
        <v>0</v>
      </c>
      <c r="HM71">
        <v>0</v>
      </c>
      <c r="HN71">
        <v>0</v>
      </c>
      <c r="HO71">
        <v>0</v>
      </c>
      <c r="HP71">
        <v>0</v>
      </c>
      <c r="HQ71">
        <v>0</v>
      </c>
      <c r="HR71">
        <v>0</v>
      </c>
      <c r="HS71">
        <v>0</v>
      </c>
      <c r="HT71">
        <v>0</v>
      </c>
      <c r="HU71">
        <v>0</v>
      </c>
      <c r="HV71">
        <v>0</v>
      </c>
      <c r="HW71">
        <v>0</v>
      </c>
      <c r="HX71">
        <v>0</v>
      </c>
      <c r="HY71">
        <v>0</v>
      </c>
      <c r="HZ71">
        <v>0</v>
      </c>
      <c r="IA71">
        <v>0</v>
      </c>
      <c r="IB71">
        <v>0</v>
      </c>
      <c r="IC71">
        <v>0</v>
      </c>
      <c r="ID71">
        <v>0</v>
      </c>
      <c r="IE71">
        <v>0</v>
      </c>
      <c r="IF71">
        <v>0</v>
      </c>
      <c r="IG71">
        <v>0</v>
      </c>
      <c r="IH71">
        <v>0</v>
      </c>
      <c r="II71">
        <v>0</v>
      </c>
      <c r="IJ71">
        <v>0</v>
      </c>
      <c r="IK71">
        <v>0</v>
      </c>
      <c r="IL71">
        <v>0</v>
      </c>
      <c r="IM71">
        <v>0</v>
      </c>
      <c r="IN71" s="26">
        <v>0</v>
      </c>
    </row>
    <row r="72" spans="1:248" x14ac:dyDescent="0.35">
      <c r="A72" s="28" t="s">
        <v>195</v>
      </c>
      <c r="EC72" s="23"/>
      <c r="IN72" s="26"/>
    </row>
    <row r="73" spans="1:248" x14ac:dyDescent="0.35">
      <c r="A73" s="27">
        <v>48</v>
      </c>
      <c r="B73" t="s">
        <v>196</v>
      </c>
      <c r="C73" t="s">
        <v>197</v>
      </c>
      <c r="D73">
        <v>1</v>
      </c>
      <c r="E73">
        <v>1</v>
      </c>
      <c r="F73">
        <v>1</v>
      </c>
      <c r="G73">
        <v>1</v>
      </c>
      <c r="H73">
        <v>1</v>
      </c>
      <c r="I73">
        <v>1</v>
      </c>
      <c r="J73">
        <v>1</v>
      </c>
      <c r="K73">
        <v>1</v>
      </c>
      <c r="L73">
        <v>1</v>
      </c>
      <c r="M73">
        <v>1</v>
      </c>
      <c r="N73">
        <v>0</v>
      </c>
      <c r="O73">
        <v>1</v>
      </c>
      <c r="P73">
        <v>1</v>
      </c>
      <c r="Q73">
        <v>1</v>
      </c>
      <c r="R73">
        <v>1</v>
      </c>
      <c r="S73">
        <v>1</v>
      </c>
      <c r="T73">
        <v>1</v>
      </c>
      <c r="U73">
        <v>1</v>
      </c>
      <c r="V73">
        <v>1</v>
      </c>
      <c r="W73">
        <v>1</v>
      </c>
      <c r="X73">
        <v>1</v>
      </c>
      <c r="Y73">
        <v>1</v>
      </c>
      <c r="Z73">
        <v>1</v>
      </c>
      <c r="AA73">
        <v>1</v>
      </c>
      <c r="AB73">
        <v>1</v>
      </c>
      <c r="AC73">
        <v>0</v>
      </c>
      <c r="AD73">
        <v>1</v>
      </c>
      <c r="AE73">
        <v>1</v>
      </c>
      <c r="AF73">
        <v>1</v>
      </c>
      <c r="AG73">
        <v>1</v>
      </c>
      <c r="AH73">
        <v>1</v>
      </c>
      <c r="AI73">
        <v>1</v>
      </c>
      <c r="AJ73">
        <v>1</v>
      </c>
      <c r="AK73">
        <v>1</v>
      </c>
      <c r="AL73">
        <v>1</v>
      </c>
      <c r="AM73">
        <v>1</v>
      </c>
      <c r="AN73">
        <v>1</v>
      </c>
      <c r="AO73">
        <v>1</v>
      </c>
      <c r="AP73">
        <v>1</v>
      </c>
      <c r="AQ73">
        <v>1</v>
      </c>
      <c r="AR73">
        <v>1</v>
      </c>
      <c r="AS73">
        <v>1</v>
      </c>
      <c r="AT73">
        <v>1</v>
      </c>
      <c r="AU73">
        <v>1</v>
      </c>
      <c r="AV73">
        <v>1</v>
      </c>
      <c r="AW73">
        <v>1</v>
      </c>
      <c r="AX73">
        <v>1</v>
      </c>
      <c r="AY73">
        <v>1</v>
      </c>
      <c r="AZ73">
        <v>1</v>
      </c>
      <c r="BA73">
        <v>1</v>
      </c>
      <c r="BB73">
        <v>1</v>
      </c>
      <c r="BC73">
        <v>0</v>
      </c>
      <c r="BD73">
        <v>0</v>
      </c>
      <c r="BE73">
        <v>0</v>
      </c>
      <c r="BF73">
        <v>0</v>
      </c>
      <c r="BG73">
        <v>0</v>
      </c>
      <c r="BH73">
        <v>0</v>
      </c>
      <c r="BI73">
        <v>0</v>
      </c>
      <c r="BJ73">
        <v>0</v>
      </c>
      <c r="BK73">
        <v>0</v>
      </c>
      <c r="BL73">
        <v>0</v>
      </c>
      <c r="BM73">
        <v>0</v>
      </c>
      <c r="BN73">
        <v>1</v>
      </c>
      <c r="BO73">
        <v>1</v>
      </c>
      <c r="BP73">
        <v>0</v>
      </c>
      <c r="BQ73">
        <v>1</v>
      </c>
      <c r="BR73">
        <v>1</v>
      </c>
      <c r="BS73">
        <v>1</v>
      </c>
      <c r="BT73">
        <v>1</v>
      </c>
      <c r="BU73">
        <v>1</v>
      </c>
      <c r="BV73">
        <v>0</v>
      </c>
      <c r="BW73">
        <v>0</v>
      </c>
      <c r="BX73">
        <v>0</v>
      </c>
      <c r="BY73">
        <v>0</v>
      </c>
      <c r="BZ73">
        <v>0</v>
      </c>
      <c r="CA73">
        <v>1</v>
      </c>
      <c r="CB73">
        <v>1</v>
      </c>
      <c r="CC73">
        <v>1</v>
      </c>
      <c r="CD73">
        <v>1</v>
      </c>
      <c r="CE73">
        <v>1</v>
      </c>
      <c r="CF73">
        <v>1</v>
      </c>
      <c r="CG73">
        <v>1</v>
      </c>
      <c r="CH73">
        <v>1</v>
      </c>
      <c r="CI73">
        <v>1</v>
      </c>
      <c r="CJ73">
        <v>1</v>
      </c>
      <c r="CK73">
        <v>1</v>
      </c>
      <c r="CL73">
        <v>1</v>
      </c>
      <c r="CM73">
        <v>1</v>
      </c>
      <c r="CN73">
        <v>1</v>
      </c>
      <c r="CO73">
        <v>1</v>
      </c>
      <c r="CP73">
        <v>0</v>
      </c>
      <c r="CQ73">
        <v>0</v>
      </c>
      <c r="CR73">
        <v>1</v>
      </c>
      <c r="CS73">
        <v>1</v>
      </c>
      <c r="CT73">
        <v>1</v>
      </c>
      <c r="CU73">
        <v>0</v>
      </c>
      <c r="CV73">
        <v>0</v>
      </c>
      <c r="CW73">
        <v>1</v>
      </c>
      <c r="CX73">
        <v>1</v>
      </c>
      <c r="CY73">
        <v>1</v>
      </c>
      <c r="CZ73">
        <v>0</v>
      </c>
      <c r="DA73">
        <v>0</v>
      </c>
      <c r="DB73">
        <v>1</v>
      </c>
      <c r="DC73">
        <v>1</v>
      </c>
      <c r="DD73">
        <v>1</v>
      </c>
      <c r="DE73">
        <v>0</v>
      </c>
      <c r="DF73">
        <v>0</v>
      </c>
      <c r="DG73">
        <v>1</v>
      </c>
      <c r="DH73">
        <v>1</v>
      </c>
      <c r="DI73">
        <v>1</v>
      </c>
      <c r="DJ73">
        <v>0</v>
      </c>
      <c r="DK73">
        <v>1</v>
      </c>
      <c r="DL73">
        <v>1</v>
      </c>
      <c r="DM73">
        <v>1</v>
      </c>
      <c r="DN73">
        <v>1</v>
      </c>
      <c r="DO73">
        <v>0</v>
      </c>
      <c r="DP73">
        <v>0</v>
      </c>
      <c r="DQ73">
        <v>0</v>
      </c>
      <c r="DR73">
        <v>0</v>
      </c>
      <c r="DS73">
        <v>0</v>
      </c>
      <c r="DT73">
        <v>0</v>
      </c>
      <c r="DU73">
        <v>1</v>
      </c>
      <c r="DV73">
        <v>1</v>
      </c>
      <c r="DW73">
        <v>1</v>
      </c>
      <c r="DX73">
        <v>1</v>
      </c>
      <c r="DY73">
        <v>0</v>
      </c>
      <c r="DZ73">
        <v>0</v>
      </c>
      <c r="EA73">
        <v>1</v>
      </c>
      <c r="EB73">
        <v>1</v>
      </c>
      <c r="EC73" s="23"/>
      <c r="ED73">
        <v>0</v>
      </c>
      <c r="EE73">
        <v>0</v>
      </c>
      <c r="EF73">
        <v>1</v>
      </c>
      <c r="EG73">
        <v>1</v>
      </c>
      <c r="EH73">
        <v>1</v>
      </c>
      <c r="EI73">
        <v>0</v>
      </c>
      <c r="EJ73">
        <v>0</v>
      </c>
      <c r="EK73">
        <v>0</v>
      </c>
      <c r="EL73">
        <v>0</v>
      </c>
      <c r="EM73">
        <v>0</v>
      </c>
      <c r="EN73">
        <v>0</v>
      </c>
      <c r="EO73">
        <v>0</v>
      </c>
      <c r="EP73">
        <v>1</v>
      </c>
      <c r="EQ73">
        <v>1</v>
      </c>
      <c r="ER73">
        <v>1</v>
      </c>
      <c r="ES73">
        <v>0</v>
      </c>
      <c r="ET73">
        <v>0</v>
      </c>
      <c r="EU73">
        <v>1</v>
      </c>
      <c r="EV73">
        <v>1</v>
      </c>
      <c r="EW73">
        <v>1</v>
      </c>
      <c r="EX73">
        <v>0</v>
      </c>
      <c r="EY73">
        <v>0</v>
      </c>
      <c r="EZ73">
        <v>1</v>
      </c>
      <c r="FA73">
        <v>1</v>
      </c>
      <c r="FB73">
        <v>1</v>
      </c>
      <c r="FC73">
        <v>0</v>
      </c>
      <c r="FD73">
        <v>0</v>
      </c>
      <c r="FE73">
        <v>1</v>
      </c>
      <c r="FF73">
        <v>1</v>
      </c>
      <c r="FG73">
        <v>1</v>
      </c>
      <c r="FH73">
        <v>0</v>
      </c>
      <c r="FI73">
        <v>0</v>
      </c>
      <c r="FJ73">
        <v>1</v>
      </c>
      <c r="FK73">
        <v>1</v>
      </c>
      <c r="FL73">
        <v>1</v>
      </c>
      <c r="FM73">
        <v>0</v>
      </c>
      <c r="FN73">
        <v>0</v>
      </c>
      <c r="FO73">
        <v>1</v>
      </c>
      <c r="FP73">
        <v>1</v>
      </c>
      <c r="FQ73">
        <v>1</v>
      </c>
      <c r="FR73">
        <v>0</v>
      </c>
      <c r="FS73">
        <v>0</v>
      </c>
      <c r="FT73">
        <v>1</v>
      </c>
      <c r="FU73">
        <v>1</v>
      </c>
      <c r="FV73">
        <v>1</v>
      </c>
      <c r="FW73">
        <v>0</v>
      </c>
      <c r="FX73">
        <v>0</v>
      </c>
      <c r="FY73">
        <v>1</v>
      </c>
      <c r="FZ73">
        <v>1</v>
      </c>
      <c r="GA73">
        <v>1</v>
      </c>
      <c r="GB73">
        <v>0</v>
      </c>
      <c r="GC73">
        <v>0</v>
      </c>
      <c r="GD73">
        <v>1</v>
      </c>
      <c r="GE73">
        <v>1</v>
      </c>
      <c r="GF73">
        <v>1</v>
      </c>
      <c r="GG73" s="60">
        <v>0</v>
      </c>
      <c r="GH73" s="60">
        <v>0</v>
      </c>
      <c r="GI73" s="60">
        <v>1</v>
      </c>
      <c r="GJ73" s="60">
        <v>1</v>
      </c>
      <c r="GK73" s="60">
        <v>1</v>
      </c>
      <c r="GL73">
        <v>0</v>
      </c>
      <c r="GM73">
        <v>0</v>
      </c>
      <c r="GN73">
        <v>1</v>
      </c>
      <c r="GO73">
        <v>1</v>
      </c>
      <c r="GP73">
        <v>1</v>
      </c>
      <c r="GQ73">
        <v>0</v>
      </c>
      <c r="GR73">
        <v>0</v>
      </c>
      <c r="GS73">
        <v>1</v>
      </c>
      <c r="GT73">
        <v>1</v>
      </c>
      <c r="GU73">
        <v>1</v>
      </c>
      <c r="GV73">
        <v>0</v>
      </c>
      <c r="GW73">
        <v>0</v>
      </c>
      <c r="GX73">
        <v>0</v>
      </c>
      <c r="GY73">
        <v>1</v>
      </c>
      <c r="GZ73">
        <v>1</v>
      </c>
      <c r="HA73">
        <v>0</v>
      </c>
      <c r="HB73">
        <v>0</v>
      </c>
      <c r="HC73">
        <v>1</v>
      </c>
      <c r="HD73">
        <v>1</v>
      </c>
      <c r="HE73">
        <v>1</v>
      </c>
      <c r="HF73">
        <v>0</v>
      </c>
      <c r="HG73">
        <v>0</v>
      </c>
      <c r="HH73">
        <v>1</v>
      </c>
      <c r="HI73">
        <v>1</v>
      </c>
      <c r="HJ73">
        <v>1</v>
      </c>
      <c r="HK73">
        <v>0</v>
      </c>
      <c r="HL73">
        <v>0</v>
      </c>
      <c r="HM73">
        <v>1</v>
      </c>
      <c r="HN73">
        <v>0</v>
      </c>
      <c r="HO73">
        <v>1</v>
      </c>
      <c r="HP73">
        <v>0</v>
      </c>
      <c r="HQ73">
        <v>0</v>
      </c>
      <c r="HR73">
        <v>1</v>
      </c>
      <c r="HS73">
        <v>1</v>
      </c>
      <c r="HT73">
        <v>1</v>
      </c>
      <c r="HU73">
        <v>0</v>
      </c>
      <c r="HV73">
        <v>0</v>
      </c>
      <c r="HW73">
        <v>1</v>
      </c>
      <c r="HX73">
        <v>1</v>
      </c>
      <c r="HY73">
        <v>1</v>
      </c>
      <c r="HZ73">
        <v>0</v>
      </c>
      <c r="IA73">
        <v>0</v>
      </c>
      <c r="IB73">
        <v>1</v>
      </c>
      <c r="IC73">
        <v>1</v>
      </c>
      <c r="ID73">
        <v>1</v>
      </c>
      <c r="IE73">
        <v>0</v>
      </c>
      <c r="IF73">
        <v>0</v>
      </c>
      <c r="IG73">
        <v>0</v>
      </c>
      <c r="IH73">
        <v>1</v>
      </c>
      <c r="II73">
        <v>1</v>
      </c>
      <c r="IJ73">
        <v>0</v>
      </c>
      <c r="IK73">
        <v>0</v>
      </c>
      <c r="IL73">
        <v>1</v>
      </c>
      <c r="IM73">
        <v>1</v>
      </c>
      <c r="IN73" s="26">
        <v>1</v>
      </c>
    </row>
    <row r="74" spans="1:248" x14ac:dyDescent="0.35">
      <c r="A74" s="27">
        <v>49</v>
      </c>
      <c r="B74" t="s">
        <v>198</v>
      </c>
      <c r="C74" t="s">
        <v>199</v>
      </c>
      <c r="D74">
        <v>1</v>
      </c>
      <c r="E74">
        <v>1</v>
      </c>
      <c r="F74">
        <v>1</v>
      </c>
      <c r="G74">
        <v>1</v>
      </c>
      <c r="H74">
        <v>1</v>
      </c>
      <c r="I74">
        <v>1</v>
      </c>
      <c r="J74">
        <v>1</v>
      </c>
      <c r="K74">
        <v>1</v>
      </c>
      <c r="L74">
        <v>1</v>
      </c>
      <c r="M74">
        <v>1</v>
      </c>
      <c r="N74">
        <v>1</v>
      </c>
      <c r="O74">
        <v>1</v>
      </c>
      <c r="P74">
        <v>1</v>
      </c>
      <c r="Q74">
        <v>1</v>
      </c>
      <c r="R74">
        <v>1</v>
      </c>
      <c r="S74">
        <v>0</v>
      </c>
      <c r="T74">
        <v>0</v>
      </c>
      <c r="U74">
        <v>1</v>
      </c>
      <c r="V74">
        <v>1</v>
      </c>
      <c r="W74">
        <v>1</v>
      </c>
      <c r="X74">
        <v>1</v>
      </c>
      <c r="Y74">
        <v>1</v>
      </c>
      <c r="Z74">
        <v>1</v>
      </c>
      <c r="AA74">
        <v>1</v>
      </c>
      <c r="AB74">
        <v>1</v>
      </c>
      <c r="AC74">
        <v>1</v>
      </c>
      <c r="AD74">
        <v>1</v>
      </c>
      <c r="AE74">
        <v>1</v>
      </c>
      <c r="AF74">
        <v>1</v>
      </c>
      <c r="AG74">
        <v>1</v>
      </c>
      <c r="AH74">
        <v>0</v>
      </c>
      <c r="AI74">
        <v>1</v>
      </c>
      <c r="AJ74">
        <v>1</v>
      </c>
      <c r="AK74">
        <v>1</v>
      </c>
      <c r="AL74">
        <v>1</v>
      </c>
      <c r="AM74">
        <v>1</v>
      </c>
      <c r="AN74">
        <v>1</v>
      </c>
      <c r="AO74">
        <v>1</v>
      </c>
      <c r="AP74">
        <v>1</v>
      </c>
      <c r="AQ74">
        <v>1</v>
      </c>
      <c r="AR74">
        <v>0</v>
      </c>
      <c r="AS74">
        <v>0</v>
      </c>
      <c r="AT74">
        <v>1</v>
      </c>
      <c r="AU74">
        <v>1</v>
      </c>
      <c r="AV74">
        <v>1</v>
      </c>
      <c r="AW74">
        <v>1</v>
      </c>
      <c r="AX74">
        <v>1</v>
      </c>
      <c r="AY74">
        <v>1</v>
      </c>
      <c r="AZ74">
        <v>1</v>
      </c>
      <c r="BA74">
        <v>1</v>
      </c>
      <c r="BB74">
        <v>1</v>
      </c>
      <c r="BC74">
        <v>0</v>
      </c>
      <c r="BD74">
        <v>0</v>
      </c>
      <c r="BE74">
        <v>0</v>
      </c>
      <c r="BF74">
        <v>0</v>
      </c>
      <c r="BG74">
        <v>0</v>
      </c>
      <c r="BH74">
        <v>0</v>
      </c>
      <c r="BI74">
        <v>0</v>
      </c>
      <c r="BJ74">
        <v>0</v>
      </c>
      <c r="BK74">
        <v>0</v>
      </c>
      <c r="BL74">
        <v>1</v>
      </c>
      <c r="BM74">
        <v>1</v>
      </c>
      <c r="BN74">
        <v>1</v>
      </c>
      <c r="BO74">
        <v>1</v>
      </c>
      <c r="BP74">
        <v>0</v>
      </c>
      <c r="BQ74">
        <v>1</v>
      </c>
      <c r="BR74">
        <v>1</v>
      </c>
      <c r="BS74">
        <v>1</v>
      </c>
      <c r="BT74">
        <v>1</v>
      </c>
      <c r="BU74">
        <v>1</v>
      </c>
      <c r="BV74">
        <v>1</v>
      </c>
      <c r="BW74">
        <v>1</v>
      </c>
      <c r="BX74">
        <v>1</v>
      </c>
      <c r="BY74">
        <v>1</v>
      </c>
      <c r="BZ74">
        <v>1</v>
      </c>
      <c r="CA74">
        <v>1</v>
      </c>
      <c r="CB74">
        <v>1</v>
      </c>
      <c r="CC74">
        <v>1</v>
      </c>
      <c r="CD74">
        <v>1</v>
      </c>
      <c r="CE74">
        <v>1</v>
      </c>
      <c r="CF74">
        <v>1</v>
      </c>
      <c r="CG74">
        <v>1</v>
      </c>
      <c r="CH74">
        <v>1</v>
      </c>
      <c r="CI74">
        <v>1</v>
      </c>
      <c r="CJ74">
        <v>1</v>
      </c>
      <c r="CK74">
        <v>0</v>
      </c>
      <c r="CL74">
        <v>0</v>
      </c>
      <c r="CM74">
        <v>0</v>
      </c>
      <c r="CN74">
        <v>0</v>
      </c>
      <c r="CO74">
        <v>0</v>
      </c>
      <c r="CP74">
        <v>0</v>
      </c>
      <c r="CQ74">
        <v>0</v>
      </c>
      <c r="CR74">
        <v>1</v>
      </c>
      <c r="CS74">
        <v>1</v>
      </c>
      <c r="CT74">
        <v>1</v>
      </c>
      <c r="CU74">
        <v>0</v>
      </c>
      <c r="CV74">
        <v>0</v>
      </c>
      <c r="CW74">
        <v>1</v>
      </c>
      <c r="CX74">
        <v>1</v>
      </c>
      <c r="CY74">
        <v>1</v>
      </c>
      <c r="CZ74">
        <v>0</v>
      </c>
      <c r="DA74">
        <v>0</v>
      </c>
      <c r="DB74">
        <v>1</v>
      </c>
      <c r="DC74">
        <v>1</v>
      </c>
      <c r="DD74">
        <v>1</v>
      </c>
      <c r="DE74">
        <v>0</v>
      </c>
      <c r="DF74">
        <v>0</v>
      </c>
      <c r="DG74">
        <v>1</v>
      </c>
      <c r="DH74">
        <v>1</v>
      </c>
      <c r="DI74">
        <v>1</v>
      </c>
      <c r="DJ74">
        <v>0</v>
      </c>
      <c r="DK74">
        <v>1</v>
      </c>
      <c r="DL74">
        <v>1</v>
      </c>
      <c r="DM74">
        <v>1</v>
      </c>
      <c r="DN74">
        <v>1</v>
      </c>
      <c r="DO74">
        <v>0</v>
      </c>
      <c r="DP74">
        <v>0</v>
      </c>
      <c r="DQ74">
        <v>1</v>
      </c>
      <c r="DR74">
        <v>1</v>
      </c>
      <c r="DS74">
        <v>1</v>
      </c>
      <c r="DT74">
        <v>0</v>
      </c>
      <c r="DU74">
        <v>1</v>
      </c>
      <c r="DV74">
        <v>1</v>
      </c>
      <c r="DW74">
        <v>1</v>
      </c>
      <c r="DX74">
        <v>1</v>
      </c>
      <c r="DY74">
        <v>0</v>
      </c>
      <c r="DZ74">
        <v>0</v>
      </c>
      <c r="EA74">
        <v>1</v>
      </c>
      <c r="EB74">
        <v>1</v>
      </c>
      <c r="EC74" s="23"/>
      <c r="ED74">
        <v>0</v>
      </c>
      <c r="EE74">
        <v>0</v>
      </c>
      <c r="EF74">
        <v>1</v>
      </c>
      <c r="EG74">
        <v>1</v>
      </c>
      <c r="EH74">
        <v>1</v>
      </c>
      <c r="EI74">
        <v>0</v>
      </c>
      <c r="EJ74">
        <v>0</v>
      </c>
      <c r="EK74">
        <v>0</v>
      </c>
      <c r="EL74">
        <v>0</v>
      </c>
      <c r="EM74">
        <v>0</v>
      </c>
      <c r="EN74">
        <v>0</v>
      </c>
      <c r="EO74">
        <v>0</v>
      </c>
      <c r="EP74">
        <v>1</v>
      </c>
      <c r="EQ74">
        <v>1</v>
      </c>
      <c r="ER74">
        <v>1</v>
      </c>
      <c r="ES74">
        <v>0</v>
      </c>
      <c r="ET74">
        <v>0</v>
      </c>
      <c r="EU74">
        <v>1</v>
      </c>
      <c r="EV74">
        <v>1</v>
      </c>
      <c r="EW74">
        <v>1</v>
      </c>
      <c r="EX74">
        <v>0</v>
      </c>
      <c r="EY74">
        <v>0</v>
      </c>
      <c r="EZ74">
        <v>1</v>
      </c>
      <c r="FA74">
        <v>1</v>
      </c>
      <c r="FB74">
        <v>1</v>
      </c>
      <c r="FC74">
        <v>0</v>
      </c>
      <c r="FD74">
        <v>0</v>
      </c>
      <c r="FE74">
        <v>1</v>
      </c>
      <c r="FF74">
        <v>1</v>
      </c>
      <c r="FG74">
        <v>1</v>
      </c>
      <c r="FH74">
        <v>0</v>
      </c>
      <c r="FI74">
        <v>0</v>
      </c>
      <c r="FJ74">
        <v>1</v>
      </c>
      <c r="FK74">
        <v>1</v>
      </c>
      <c r="FL74">
        <v>1</v>
      </c>
      <c r="FM74">
        <v>0</v>
      </c>
      <c r="FN74">
        <v>0</v>
      </c>
      <c r="FO74">
        <v>1</v>
      </c>
      <c r="FP74">
        <v>1</v>
      </c>
      <c r="FQ74">
        <v>1</v>
      </c>
      <c r="FR74">
        <v>0</v>
      </c>
      <c r="FS74">
        <v>0</v>
      </c>
      <c r="FT74">
        <v>1</v>
      </c>
      <c r="FU74">
        <v>1</v>
      </c>
      <c r="FV74">
        <v>1</v>
      </c>
      <c r="FW74">
        <v>0</v>
      </c>
      <c r="FX74">
        <v>0</v>
      </c>
      <c r="FY74">
        <v>1</v>
      </c>
      <c r="FZ74">
        <v>1</v>
      </c>
      <c r="GA74">
        <v>1</v>
      </c>
      <c r="GB74">
        <v>0</v>
      </c>
      <c r="GC74">
        <v>0</v>
      </c>
      <c r="GD74">
        <v>1</v>
      </c>
      <c r="GE74">
        <v>1</v>
      </c>
      <c r="GF74">
        <v>1</v>
      </c>
      <c r="GG74" s="60">
        <v>0</v>
      </c>
      <c r="GH74" s="60">
        <v>0</v>
      </c>
      <c r="GI74" s="60">
        <v>1</v>
      </c>
      <c r="GJ74" s="60">
        <v>1</v>
      </c>
      <c r="GK74" s="60">
        <v>1</v>
      </c>
      <c r="GL74">
        <v>0</v>
      </c>
      <c r="GM74">
        <v>0</v>
      </c>
      <c r="GN74">
        <v>1</v>
      </c>
      <c r="GO74">
        <v>1</v>
      </c>
      <c r="GP74">
        <v>1</v>
      </c>
      <c r="GQ74">
        <v>0</v>
      </c>
      <c r="GR74">
        <v>0</v>
      </c>
      <c r="GS74">
        <v>1</v>
      </c>
      <c r="GT74">
        <v>1</v>
      </c>
      <c r="GU74">
        <v>1</v>
      </c>
      <c r="GV74">
        <v>0</v>
      </c>
      <c r="GW74">
        <v>0</v>
      </c>
      <c r="GX74">
        <v>0</v>
      </c>
      <c r="GY74">
        <v>1</v>
      </c>
      <c r="GZ74">
        <v>1</v>
      </c>
      <c r="HA74">
        <v>0</v>
      </c>
      <c r="HB74">
        <v>0</v>
      </c>
      <c r="HC74">
        <v>1</v>
      </c>
      <c r="HD74">
        <v>1</v>
      </c>
      <c r="HE74">
        <v>1</v>
      </c>
      <c r="HF74">
        <v>0</v>
      </c>
      <c r="HG74">
        <v>0</v>
      </c>
      <c r="HH74">
        <v>1</v>
      </c>
      <c r="HI74">
        <v>1</v>
      </c>
      <c r="HJ74">
        <v>1</v>
      </c>
      <c r="HK74">
        <v>0</v>
      </c>
      <c r="HL74">
        <v>0</v>
      </c>
      <c r="HM74">
        <v>1</v>
      </c>
      <c r="HN74">
        <v>0</v>
      </c>
      <c r="HO74">
        <v>1</v>
      </c>
      <c r="HP74">
        <v>0</v>
      </c>
      <c r="HQ74">
        <v>0</v>
      </c>
      <c r="HR74">
        <v>1</v>
      </c>
      <c r="HS74">
        <v>1</v>
      </c>
      <c r="HT74">
        <v>1</v>
      </c>
      <c r="HU74">
        <v>0</v>
      </c>
      <c r="HV74">
        <v>0</v>
      </c>
      <c r="HW74">
        <v>1</v>
      </c>
      <c r="HX74">
        <v>1</v>
      </c>
      <c r="HY74">
        <v>1</v>
      </c>
      <c r="HZ74">
        <v>0</v>
      </c>
      <c r="IA74">
        <v>0</v>
      </c>
      <c r="IB74">
        <v>1</v>
      </c>
      <c r="IC74">
        <v>1</v>
      </c>
      <c r="ID74">
        <v>1</v>
      </c>
      <c r="IE74">
        <v>0</v>
      </c>
      <c r="IF74">
        <v>0</v>
      </c>
      <c r="IG74">
        <v>0</v>
      </c>
      <c r="IH74">
        <v>1</v>
      </c>
      <c r="II74">
        <v>1</v>
      </c>
      <c r="IJ74">
        <v>0</v>
      </c>
      <c r="IK74">
        <v>0</v>
      </c>
      <c r="IL74">
        <v>1</v>
      </c>
      <c r="IM74">
        <v>1</v>
      </c>
      <c r="IN74" s="26">
        <v>1</v>
      </c>
    </row>
    <row r="75" spans="1:248" x14ac:dyDescent="0.35">
      <c r="A75" s="27">
        <v>50</v>
      </c>
      <c r="B75" t="s">
        <v>200</v>
      </c>
      <c r="C75" t="s">
        <v>201</v>
      </c>
      <c r="D75">
        <v>1</v>
      </c>
      <c r="E75">
        <v>1</v>
      </c>
      <c r="F75">
        <v>1</v>
      </c>
      <c r="G75">
        <v>1</v>
      </c>
      <c r="H75">
        <v>1</v>
      </c>
      <c r="I75">
        <v>1</v>
      </c>
      <c r="J75">
        <v>1</v>
      </c>
      <c r="K75">
        <v>1</v>
      </c>
      <c r="L75">
        <v>1</v>
      </c>
      <c r="M75">
        <v>1</v>
      </c>
      <c r="N75">
        <v>0</v>
      </c>
      <c r="O75">
        <v>0</v>
      </c>
      <c r="P75">
        <v>1</v>
      </c>
      <c r="Q75">
        <v>1</v>
      </c>
      <c r="R75">
        <v>1</v>
      </c>
      <c r="S75">
        <v>1</v>
      </c>
      <c r="T75">
        <v>1</v>
      </c>
      <c r="U75">
        <v>1</v>
      </c>
      <c r="V75">
        <v>1</v>
      </c>
      <c r="W75">
        <v>1</v>
      </c>
      <c r="X75">
        <v>1</v>
      </c>
      <c r="Y75">
        <v>1</v>
      </c>
      <c r="Z75">
        <v>1</v>
      </c>
      <c r="AA75">
        <v>1</v>
      </c>
      <c r="AB75">
        <v>1</v>
      </c>
      <c r="AC75">
        <v>1</v>
      </c>
      <c r="AD75">
        <v>1</v>
      </c>
      <c r="AE75">
        <v>1</v>
      </c>
      <c r="AF75">
        <v>1</v>
      </c>
      <c r="AG75">
        <v>1</v>
      </c>
      <c r="AH75">
        <v>0</v>
      </c>
      <c r="AI75">
        <v>1</v>
      </c>
      <c r="AJ75">
        <v>1</v>
      </c>
      <c r="AK75">
        <v>1</v>
      </c>
      <c r="AL75">
        <v>1</v>
      </c>
      <c r="AM75">
        <v>1</v>
      </c>
      <c r="AN75">
        <v>1</v>
      </c>
      <c r="AO75">
        <v>1</v>
      </c>
      <c r="AP75">
        <v>1</v>
      </c>
      <c r="AQ75">
        <v>1</v>
      </c>
      <c r="AR75">
        <v>0</v>
      </c>
      <c r="AS75">
        <v>0</v>
      </c>
      <c r="AT75">
        <v>1</v>
      </c>
      <c r="AU75">
        <v>1</v>
      </c>
      <c r="AV75">
        <v>1</v>
      </c>
      <c r="AW75">
        <v>1</v>
      </c>
      <c r="AX75">
        <v>1</v>
      </c>
      <c r="AY75">
        <v>1</v>
      </c>
      <c r="AZ75">
        <v>1</v>
      </c>
      <c r="BA75">
        <v>1</v>
      </c>
      <c r="BC75">
        <v>0</v>
      </c>
      <c r="BD75">
        <v>0</v>
      </c>
      <c r="BE75">
        <v>0</v>
      </c>
      <c r="BF75">
        <v>0</v>
      </c>
      <c r="BG75">
        <v>0</v>
      </c>
      <c r="BH75">
        <v>0</v>
      </c>
      <c r="BI75">
        <v>0</v>
      </c>
      <c r="BJ75">
        <v>0</v>
      </c>
      <c r="BK75">
        <v>0</v>
      </c>
      <c r="BL75">
        <v>0</v>
      </c>
      <c r="BM75">
        <v>0</v>
      </c>
      <c r="BN75">
        <v>1</v>
      </c>
      <c r="BO75">
        <v>1</v>
      </c>
      <c r="BP75">
        <v>0</v>
      </c>
      <c r="BQ75">
        <v>0</v>
      </c>
      <c r="BR75">
        <v>0</v>
      </c>
      <c r="BS75">
        <v>1</v>
      </c>
      <c r="BT75">
        <v>1</v>
      </c>
      <c r="BU75">
        <v>1</v>
      </c>
      <c r="BV75">
        <v>0</v>
      </c>
      <c r="BW75">
        <v>0</v>
      </c>
      <c r="BX75">
        <v>0</v>
      </c>
      <c r="BY75">
        <v>0</v>
      </c>
      <c r="BZ75">
        <v>0</v>
      </c>
      <c r="CA75">
        <v>1</v>
      </c>
      <c r="CB75">
        <v>1</v>
      </c>
      <c r="CC75">
        <v>1</v>
      </c>
      <c r="CD75">
        <v>1</v>
      </c>
      <c r="CE75">
        <v>1</v>
      </c>
      <c r="CF75">
        <v>1</v>
      </c>
      <c r="CG75">
        <v>1</v>
      </c>
      <c r="CH75">
        <v>1</v>
      </c>
      <c r="CI75">
        <v>1</v>
      </c>
      <c r="CJ75">
        <v>1</v>
      </c>
      <c r="CK75">
        <v>0</v>
      </c>
      <c r="CL75">
        <v>0</v>
      </c>
      <c r="CM75">
        <v>0</v>
      </c>
      <c r="CN75">
        <v>0</v>
      </c>
      <c r="CO75">
        <v>0</v>
      </c>
      <c r="CP75">
        <v>0</v>
      </c>
      <c r="CQ75">
        <v>0</v>
      </c>
      <c r="CR75">
        <v>1</v>
      </c>
      <c r="CS75">
        <v>1</v>
      </c>
      <c r="CT75">
        <v>1</v>
      </c>
      <c r="CU75">
        <v>0</v>
      </c>
      <c r="CV75">
        <v>0</v>
      </c>
      <c r="CW75">
        <v>1</v>
      </c>
      <c r="CX75">
        <v>1</v>
      </c>
      <c r="CY75">
        <v>1</v>
      </c>
      <c r="CZ75">
        <v>0</v>
      </c>
      <c r="DA75">
        <v>0</v>
      </c>
      <c r="DB75">
        <v>1</v>
      </c>
      <c r="DC75">
        <v>1</v>
      </c>
      <c r="DD75">
        <v>1</v>
      </c>
      <c r="DE75">
        <v>0</v>
      </c>
      <c r="DF75">
        <v>0</v>
      </c>
      <c r="DG75">
        <v>1</v>
      </c>
      <c r="DH75">
        <v>1</v>
      </c>
      <c r="DI75">
        <v>1</v>
      </c>
      <c r="DJ75">
        <v>0</v>
      </c>
      <c r="DK75">
        <v>1</v>
      </c>
      <c r="DL75">
        <v>1</v>
      </c>
      <c r="DM75">
        <v>1</v>
      </c>
      <c r="DN75">
        <v>1</v>
      </c>
      <c r="DO75">
        <v>0</v>
      </c>
      <c r="DP75">
        <v>0</v>
      </c>
      <c r="DQ75">
        <v>0</v>
      </c>
      <c r="DR75">
        <v>0</v>
      </c>
      <c r="DS75">
        <v>0</v>
      </c>
      <c r="DT75">
        <v>0</v>
      </c>
      <c r="DU75">
        <v>1</v>
      </c>
      <c r="DV75">
        <v>1</v>
      </c>
      <c r="DW75">
        <v>1</v>
      </c>
      <c r="DX75">
        <v>1</v>
      </c>
      <c r="DY75">
        <v>0</v>
      </c>
      <c r="DZ75">
        <v>0</v>
      </c>
      <c r="EA75">
        <v>1</v>
      </c>
      <c r="EB75">
        <v>1</v>
      </c>
      <c r="EC75" s="23"/>
      <c r="ED75">
        <v>0</v>
      </c>
      <c r="EE75">
        <v>0</v>
      </c>
      <c r="EF75">
        <v>1</v>
      </c>
      <c r="EG75">
        <v>1</v>
      </c>
      <c r="EH75">
        <v>1</v>
      </c>
      <c r="EI75">
        <v>0</v>
      </c>
      <c r="EJ75">
        <v>0</v>
      </c>
      <c r="EK75">
        <v>0</v>
      </c>
      <c r="EL75">
        <v>0</v>
      </c>
      <c r="EM75">
        <v>0</v>
      </c>
      <c r="EN75">
        <v>0</v>
      </c>
      <c r="EO75">
        <v>0</v>
      </c>
      <c r="EP75">
        <v>1</v>
      </c>
      <c r="EQ75">
        <v>1</v>
      </c>
      <c r="ER75">
        <v>1</v>
      </c>
      <c r="ES75">
        <v>0</v>
      </c>
      <c r="ET75">
        <v>0</v>
      </c>
      <c r="EU75">
        <v>1</v>
      </c>
      <c r="EV75">
        <v>1</v>
      </c>
      <c r="EW75">
        <v>1</v>
      </c>
      <c r="EX75">
        <v>0</v>
      </c>
      <c r="EY75">
        <v>0</v>
      </c>
      <c r="EZ75">
        <v>1</v>
      </c>
      <c r="FA75">
        <v>1</v>
      </c>
      <c r="FB75">
        <v>1</v>
      </c>
      <c r="FC75">
        <v>0</v>
      </c>
      <c r="FD75">
        <v>0</v>
      </c>
      <c r="FE75">
        <v>1</v>
      </c>
      <c r="FF75">
        <v>1</v>
      </c>
      <c r="FG75">
        <v>1</v>
      </c>
      <c r="FH75">
        <v>0</v>
      </c>
      <c r="FI75">
        <v>0</v>
      </c>
      <c r="FJ75">
        <v>1</v>
      </c>
      <c r="FK75">
        <v>1</v>
      </c>
      <c r="FL75">
        <v>1</v>
      </c>
      <c r="FM75">
        <v>0</v>
      </c>
      <c r="FN75">
        <v>0</v>
      </c>
      <c r="FO75">
        <v>1</v>
      </c>
      <c r="FP75">
        <v>1</v>
      </c>
      <c r="FQ75">
        <v>1</v>
      </c>
      <c r="FR75">
        <v>0</v>
      </c>
      <c r="FS75">
        <v>0</v>
      </c>
      <c r="FT75">
        <v>1</v>
      </c>
      <c r="FU75">
        <v>1</v>
      </c>
      <c r="FV75">
        <v>1</v>
      </c>
      <c r="FW75">
        <v>0</v>
      </c>
      <c r="FX75">
        <v>0</v>
      </c>
      <c r="FY75">
        <v>1</v>
      </c>
      <c r="FZ75">
        <v>1</v>
      </c>
      <c r="GA75">
        <v>1</v>
      </c>
      <c r="GB75">
        <v>0</v>
      </c>
      <c r="GC75">
        <v>0</v>
      </c>
      <c r="GD75">
        <v>1</v>
      </c>
      <c r="GE75">
        <v>1</v>
      </c>
      <c r="GF75">
        <v>1</v>
      </c>
      <c r="GG75" s="60">
        <v>0</v>
      </c>
      <c r="GH75" s="60">
        <v>0</v>
      </c>
      <c r="GI75" s="60">
        <v>1</v>
      </c>
      <c r="GJ75" s="60">
        <v>1</v>
      </c>
      <c r="GK75" s="60">
        <v>1</v>
      </c>
      <c r="GL75">
        <v>0</v>
      </c>
      <c r="GM75">
        <v>0</v>
      </c>
      <c r="GN75">
        <v>1</v>
      </c>
      <c r="GO75">
        <v>1</v>
      </c>
      <c r="GP75">
        <v>1</v>
      </c>
      <c r="GQ75">
        <v>0</v>
      </c>
      <c r="GR75">
        <v>0</v>
      </c>
      <c r="GS75">
        <v>1</v>
      </c>
      <c r="GT75">
        <v>1</v>
      </c>
      <c r="GU75">
        <v>1</v>
      </c>
      <c r="GV75">
        <v>0</v>
      </c>
      <c r="GW75">
        <v>0</v>
      </c>
      <c r="GX75">
        <v>0</v>
      </c>
      <c r="GY75">
        <v>1</v>
      </c>
      <c r="GZ75">
        <v>1</v>
      </c>
      <c r="HA75">
        <v>0</v>
      </c>
      <c r="HB75">
        <v>0</v>
      </c>
      <c r="HC75">
        <v>1</v>
      </c>
      <c r="HD75">
        <v>1</v>
      </c>
      <c r="HE75">
        <v>1</v>
      </c>
      <c r="HF75">
        <v>0</v>
      </c>
      <c r="HG75">
        <v>0</v>
      </c>
      <c r="HH75">
        <v>1</v>
      </c>
      <c r="HI75">
        <v>1</v>
      </c>
      <c r="HJ75">
        <v>1</v>
      </c>
      <c r="HK75">
        <v>0</v>
      </c>
      <c r="HL75">
        <v>0</v>
      </c>
      <c r="HM75">
        <v>1</v>
      </c>
      <c r="HN75">
        <v>0</v>
      </c>
      <c r="HO75">
        <v>1</v>
      </c>
      <c r="HP75">
        <v>0</v>
      </c>
      <c r="HQ75">
        <v>0</v>
      </c>
      <c r="HR75">
        <v>1</v>
      </c>
      <c r="HS75">
        <v>1</v>
      </c>
      <c r="HT75">
        <v>1</v>
      </c>
      <c r="HU75">
        <v>0</v>
      </c>
      <c r="HV75">
        <v>0</v>
      </c>
      <c r="HW75">
        <v>1</v>
      </c>
      <c r="HX75">
        <v>1</v>
      </c>
      <c r="HY75">
        <v>1</v>
      </c>
      <c r="HZ75">
        <v>0</v>
      </c>
      <c r="IA75">
        <v>0</v>
      </c>
      <c r="IB75">
        <v>1</v>
      </c>
      <c r="IC75">
        <v>1</v>
      </c>
      <c r="ID75">
        <v>1</v>
      </c>
      <c r="IE75">
        <v>0</v>
      </c>
      <c r="IF75">
        <v>0</v>
      </c>
      <c r="IG75">
        <v>0</v>
      </c>
      <c r="IH75">
        <v>1</v>
      </c>
      <c r="II75">
        <v>1</v>
      </c>
      <c r="IJ75">
        <v>0</v>
      </c>
      <c r="IK75">
        <v>0</v>
      </c>
      <c r="IL75">
        <v>1</v>
      </c>
      <c r="IM75">
        <v>1</v>
      </c>
      <c r="IN75" s="26">
        <v>1</v>
      </c>
    </row>
    <row r="76" spans="1:248" x14ac:dyDescent="0.35">
      <c r="A76" s="27">
        <v>51</v>
      </c>
      <c r="B76" t="s">
        <v>202</v>
      </c>
      <c r="C76" t="s">
        <v>203</v>
      </c>
      <c r="D76">
        <v>1</v>
      </c>
      <c r="E76">
        <v>1</v>
      </c>
      <c r="F76">
        <v>1</v>
      </c>
      <c r="G76">
        <v>1</v>
      </c>
      <c r="H76">
        <v>1</v>
      </c>
      <c r="I76">
        <v>1</v>
      </c>
      <c r="J76">
        <v>1</v>
      </c>
      <c r="K76">
        <v>1</v>
      </c>
      <c r="L76">
        <v>1</v>
      </c>
      <c r="M76">
        <v>1</v>
      </c>
      <c r="N76">
        <v>0</v>
      </c>
      <c r="O76">
        <v>0</v>
      </c>
      <c r="P76">
        <v>1</v>
      </c>
      <c r="Q76">
        <v>1</v>
      </c>
      <c r="R76">
        <v>1</v>
      </c>
      <c r="S76">
        <v>1</v>
      </c>
      <c r="T76">
        <v>1</v>
      </c>
      <c r="U76">
        <v>1</v>
      </c>
      <c r="V76">
        <v>1</v>
      </c>
      <c r="W76">
        <v>1</v>
      </c>
      <c r="X76">
        <v>1</v>
      </c>
      <c r="Y76">
        <v>1</v>
      </c>
      <c r="Z76">
        <v>1</v>
      </c>
      <c r="AA76">
        <v>1</v>
      </c>
      <c r="AB76">
        <v>1</v>
      </c>
      <c r="AC76">
        <v>0</v>
      </c>
      <c r="AD76">
        <v>1</v>
      </c>
      <c r="AE76">
        <v>1</v>
      </c>
      <c r="AF76">
        <v>1</v>
      </c>
      <c r="AG76">
        <v>1</v>
      </c>
      <c r="AH76">
        <v>0</v>
      </c>
      <c r="AI76">
        <v>1</v>
      </c>
      <c r="AJ76">
        <v>1</v>
      </c>
      <c r="AK76">
        <v>1</v>
      </c>
      <c r="AL76">
        <v>1</v>
      </c>
      <c r="AM76">
        <v>1</v>
      </c>
      <c r="AN76">
        <v>1</v>
      </c>
      <c r="AO76">
        <v>1</v>
      </c>
      <c r="AP76">
        <v>1</v>
      </c>
      <c r="AQ76">
        <v>1</v>
      </c>
      <c r="AR76">
        <v>0</v>
      </c>
      <c r="AS76">
        <v>0</v>
      </c>
      <c r="AT76">
        <v>1</v>
      </c>
      <c r="AU76">
        <v>1</v>
      </c>
      <c r="AV76">
        <v>1</v>
      </c>
      <c r="AW76">
        <v>1</v>
      </c>
      <c r="AX76">
        <v>1</v>
      </c>
      <c r="AY76">
        <v>1</v>
      </c>
      <c r="AZ76">
        <v>1</v>
      </c>
      <c r="BA76">
        <v>1</v>
      </c>
      <c r="BB76">
        <v>0</v>
      </c>
      <c r="BC76">
        <v>0</v>
      </c>
      <c r="BD76">
        <v>0</v>
      </c>
      <c r="BE76">
        <v>0</v>
      </c>
      <c r="BF76">
        <v>0</v>
      </c>
      <c r="BG76">
        <v>0</v>
      </c>
      <c r="BH76">
        <v>0</v>
      </c>
      <c r="BI76">
        <v>0</v>
      </c>
      <c r="BJ76">
        <v>0</v>
      </c>
      <c r="BK76">
        <v>0</v>
      </c>
      <c r="BL76">
        <v>0</v>
      </c>
      <c r="BM76">
        <v>0</v>
      </c>
      <c r="BN76">
        <v>1</v>
      </c>
      <c r="BO76">
        <v>1</v>
      </c>
      <c r="BP76">
        <v>0</v>
      </c>
      <c r="BQ76">
        <v>0</v>
      </c>
      <c r="BR76">
        <v>0</v>
      </c>
      <c r="BS76">
        <v>1</v>
      </c>
      <c r="BT76">
        <v>1</v>
      </c>
      <c r="BU76">
        <v>1</v>
      </c>
      <c r="BV76">
        <v>1</v>
      </c>
      <c r="BW76">
        <v>1</v>
      </c>
      <c r="BX76">
        <v>1</v>
      </c>
      <c r="BY76">
        <v>1</v>
      </c>
      <c r="BZ76">
        <v>1</v>
      </c>
      <c r="CA76">
        <v>1</v>
      </c>
      <c r="CB76">
        <v>0</v>
      </c>
      <c r="CC76">
        <v>0</v>
      </c>
      <c r="CD76">
        <v>1</v>
      </c>
      <c r="CE76">
        <v>1</v>
      </c>
      <c r="CF76">
        <v>0</v>
      </c>
      <c r="CG76">
        <v>0</v>
      </c>
      <c r="CH76">
        <v>0</v>
      </c>
      <c r="CI76">
        <v>0</v>
      </c>
      <c r="CJ76">
        <v>0</v>
      </c>
      <c r="CK76">
        <v>0</v>
      </c>
      <c r="CL76">
        <v>0</v>
      </c>
      <c r="CM76">
        <v>0</v>
      </c>
      <c r="CN76">
        <v>0</v>
      </c>
      <c r="CO76">
        <v>0</v>
      </c>
      <c r="CP76">
        <v>0</v>
      </c>
      <c r="CQ76">
        <v>0</v>
      </c>
      <c r="CR76">
        <v>1</v>
      </c>
      <c r="CS76">
        <v>1</v>
      </c>
      <c r="CT76">
        <v>1</v>
      </c>
      <c r="CU76">
        <v>0</v>
      </c>
      <c r="CV76">
        <v>0</v>
      </c>
      <c r="CW76">
        <v>1</v>
      </c>
      <c r="CX76">
        <v>1</v>
      </c>
      <c r="CY76">
        <v>1</v>
      </c>
      <c r="CZ76">
        <v>0</v>
      </c>
      <c r="DA76">
        <v>0</v>
      </c>
      <c r="DB76">
        <v>1</v>
      </c>
      <c r="DC76">
        <v>1</v>
      </c>
      <c r="DD76">
        <v>1</v>
      </c>
      <c r="DE76">
        <v>0</v>
      </c>
      <c r="DF76">
        <v>0</v>
      </c>
      <c r="DG76">
        <v>1</v>
      </c>
      <c r="DH76">
        <v>1</v>
      </c>
      <c r="DI76">
        <v>1</v>
      </c>
      <c r="DJ76">
        <v>0</v>
      </c>
      <c r="DK76">
        <v>1</v>
      </c>
      <c r="DL76">
        <v>1</v>
      </c>
      <c r="DM76">
        <v>1</v>
      </c>
      <c r="DN76">
        <v>1</v>
      </c>
      <c r="DO76">
        <v>0</v>
      </c>
      <c r="DP76">
        <v>0</v>
      </c>
      <c r="DQ76">
        <v>1</v>
      </c>
      <c r="DR76">
        <v>1</v>
      </c>
      <c r="DS76">
        <v>1</v>
      </c>
      <c r="DT76">
        <v>0</v>
      </c>
      <c r="DU76">
        <v>1</v>
      </c>
      <c r="DV76">
        <v>1</v>
      </c>
      <c r="DW76">
        <v>1</v>
      </c>
      <c r="DX76">
        <v>1</v>
      </c>
      <c r="DY76">
        <v>0</v>
      </c>
      <c r="DZ76">
        <v>0</v>
      </c>
      <c r="EA76">
        <v>1</v>
      </c>
      <c r="EB76">
        <v>1</v>
      </c>
      <c r="EC76" s="23"/>
      <c r="ED76">
        <v>0</v>
      </c>
      <c r="EE76">
        <v>0</v>
      </c>
      <c r="EF76">
        <v>1</v>
      </c>
      <c r="EG76">
        <v>1</v>
      </c>
      <c r="EH76">
        <v>1</v>
      </c>
      <c r="EI76">
        <v>0</v>
      </c>
      <c r="EJ76">
        <v>0</v>
      </c>
      <c r="EK76">
        <v>0</v>
      </c>
      <c r="EL76">
        <v>0</v>
      </c>
      <c r="EM76">
        <v>0</v>
      </c>
      <c r="EN76">
        <v>0</v>
      </c>
      <c r="EO76">
        <v>0</v>
      </c>
      <c r="EP76">
        <v>1</v>
      </c>
      <c r="EQ76">
        <v>1</v>
      </c>
      <c r="ER76">
        <v>1</v>
      </c>
      <c r="ES76">
        <v>0</v>
      </c>
      <c r="ET76">
        <v>0</v>
      </c>
      <c r="EU76">
        <v>1</v>
      </c>
      <c r="EV76">
        <v>1</v>
      </c>
      <c r="EW76">
        <v>1</v>
      </c>
      <c r="EX76">
        <v>0</v>
      </c>
      <c r="EY76">
        <v>0</v>
      </c>
      <c r="EZ76">
        <v>1</v>
      </c>
      <c r="FA76">
        <v>1</v>
      </c>
      <c r="FB76">
        <v>1</v>
      </c>
      <c r="FC76">
        <v>0</v>
      </c>
      <c r="FD76">
        <v>0</v>
      </c>
      <c r="FE76">
        <v>1</v>
      </c>
      <c r="FF76">
        <v>1</v>
      </c>
      <c r="FG76">
        <v>1</v>
      </c>
      <c r="FH76">
        <v>0</v>
      </c>
      <c r="FI76">
        <v>0</v>
      </c>
      <c r="FJ76">
        <v>1</v>
      </c>
      <c r="FK76">
        <v>1</v>
      </c>
      <c r="FL76">
        <v>1</v>
      </c>
      <c r="FM76">
        <v>0</v>
      </c>
      <c r="FN76">
        <v>0</v>
      </c>
      <c r="FO76">
        <v>1</v>
      </c>
      <c r="FP76">
        <v>1</v>
      </c>
      <c r="FQ76">
        <v>1</v>
      </c>
      <c r="FR76">
        <v>0</v>
      </c>
      <c r="FS76">
        <v>0</v>
      </c>
      <c r="FT76">
        <v>1</v>
      </c>
      <c r="FU76">
        <v>1</v>
      </c>
      <c r="FV76">
        <v>1</v>
      </c>
      <c r="FW76">
        <v>0</v>
      </c>
      <c r="FX76">
        <v>0</v>
      </c>
      <c r="FY76">
        <v>1</v>
      </c>
      <c r="FZ76">
        <v>1</v>
      </c>
      <c r="GA76">
        <v>1</v>
      </c>
      <c r="GB76">
        <v>0</v>
      </c>
      <c r="GC76">
        <v>0</v>
      </c>
      <c r="GD76">
        <v>1</v>
      </c>
      <c r="GE76">
        <v>1</v>
      </c>
      <c r="GF76">
        <v>1</v>
      </c>
      <c r="GG76" s="60">
        <v>0</v>
      </c>
      <c r="GH76" s="60">
        <v>0</v>
      </c>
      <c r="GI76" s="60">
        <v>1</v>
      </c>
      <c r="GJ76" s="60">
        <v>1</v>
      </c>
      <c r="GK76" s="60">
        <v>1</v>
      </c>
      <c r="GL76">
        <v>0</v>
      </c>
      <c r="GM76">
        <v>0</v>
      </c>
      <c r="GN76">
        <v>1</v>
      </c>
      <c r="GO76">
        <v>1</v>
      </c>
      <c r="GP76">
        <v>1</v>
      </c>
      <c r="GQ76">
        <v>0</v>
      </c>
      <c r="GR76">
        <v>0</v>
      </c>
      <c r="GS76">
        <v>1</v>
      </c>
      <c r="GT76">
        <v>1</v>
      </c>
      <c r="GU76">
        <v>1</v>
      </c>
      <c r="GV76">
        <v>0</v>
      </c>
      <c r="GW76">
        <v>0</v>
      </c>
      <c r="GX76">
        <v>0</v>
      </c>
      <c r="GY76">
        <v>1</v>
      </c>
      <c r="GZ76">
        <v>1</v>
      </c>
      <c r="HA76">
        <v>0</v>
      </c>
      <c r="HB76">
        <v>0</v>
      </c>
      <c r="HC76">
        <v>1</v>
      </c>
      <c r="HD76">
        <v>1</v>
      </c>
      <c r="HE76">
        <v>1</v>
      </c>
      <c r="HF76">
        <v>0</v>
      </c>
      <c r="HG76">
        <v>0</v>
      </c>
      <c r="HH76">
        <v>1</v>
      </c>
      <c r="HI76">
        <v>1</v>
      </c>
      <c r="HJ76">
        <v>1</v>
      </c>
      <c r="HK76">
        <v>0</v>
      </c>
      <c r="HL76">
        <v>0</v>
      </c>
      <c r="HM76">
        <v>1</v>
      </c>
      <c r="HN76">
        <v>0</v>
      </c>
      <c r="HO76">
        <v>1</v>
      </c>
      <c r="HP76">
        <v>0</v>
      </c>
      <c r="HQ76">
        <v>0</v>
      </c>
      <c r="HR76">
        <v>1</v>
      </c>
      <c r="HS76">
        <v>1</v>
      </c>
      <c r="HT76">
        <v>1</v>
      </c>
      <c r="HU76">
        <v>0</v>
      </c>
      <c r="HV76">
        <v>0</v>
      </c>
      <c r="HW76">
        <v>1</v>
      </c>
      <c r="HX76">
        <v>1</v>
      </c>
      <c r="HY76">
        <v>1</v>
      </c>
      <c r="HZ76">
        <v>0</v>
      </c>
      <c r="IA76">
        <v>0</v>
      </c>
      <c r="IB76">
        <v>1</v>
      </c>
      <c r="IC76">
        <v>1</v>
      </c>
      <c r="ID76">
        <v>1</v>
      </c>
      <c r="IE76">
        <v>0</v>
      </c>
      <c r="IF76">
        <v>0</v>
      </c>
      <c r="IG76">
        <v>0</v>
      </c>
      <c r="IH76">
        <v>1</v>
      </c>
      <c r="II76">
        <v>1</v>
      </c>
      <c r="IJ76">
        <v>0</v>
      </c>
      <c r="IK76">
        <v>0</v>
      </c>
      <c r="IL76">
        <v>1</v>
      </c>
      <c r="IM76">
        <v>1</v>
      </c>
      <c r="IN76" s="26">
        <v>1</v>
      </c>
    </row>
    <row r="77" spans="1:248" x14ac:dyDescent="0.35">
      <c r="A77" s="28" t="s">
        <v>204</v>
      </c>
      <c r="EC77" s="23"/>
      <c r="IN77" s="26"/>
    </row>
    <row r="78" spans="1:248" x14ac:dyDescent="0.35">
      <c r="A78" s="27">
        <v>52</v>
      </c>
      <c r="B78" t="s">
        <v>205</v>
      </c>
      <c r="C78" t="s">
        <v>206</v>
      </c>
      <c r="D78">
        <v>1</v>
      </c>
      <c r="E78">
        <v>1</v>
      </c>
      <c r="F78">
        <v>1</v>
      </c>
      <c r="G78">
        <v>1</v>
      </c>
      <c r="H78">
        <v>1</v>
      </c>
      <c r="I78">
        <v>1</v>
      </c>
      <c r="J78">
        <v>1</v>
      </c>
      <c r="K78">
        <v>0</v>
      </c>
      <c r="L78">
        <v>1</v>
      </c>
      <c r="M78">
        <v>1</v>
      </c>
      <c r="N78">
        <v>1</v>
      </c>
      <c r="O78">
        <v>1</v>
      </c>
      <c r="P78">
        <v>1</v>
      </c>
      <c r="Q78">
        <v>1</v>
      </c>
      <c r="R78">
        <v>1</v>
      </c>
      <c r="S78">
        <v>1</v>
      </c>
      <c r="T78">
        <v>1</v>
      </c>
      <c r="U78">
        <v>1</v>
      </c>
      <c r="V78">
        <v>1</v>
      </c>
      <c r="W78">
        <v>1</v>
      </c>
      <c r="X78">
        <v>0</v>
      </c>
      <c r="Y78">
        <v>0</v>
      </c>
      <c r="Z78">
        <v>0</v>
      </c>
      <c r="AA78">
        <v>1</v>
      </c>
      <c r="AB78">
        <v>1</v>
      </c>
      <c r="AC78">
        <v>0</v>
      </c>
      <c r="AD78">
        <v>0</v>
      </c>
      <c r="AE78">
        <v>1</v>
      </c>
      <c r="AF78">
        <v>1</v>
      </c>
      <c r="AG78">
        <v>1</v>
      </c>
      <c r="AH78">
        <v>0</v>
      </c>
      <c r="AI78">
        <v>1</v>
      </c>
      <c r="AJ78">
        <v>0</v>
      </c>
      <c r="AK78">
        <v>1</v>
      </c>
      <c r="AL78">
        <v>1</v>
      </c>
      <c r="AM78">
        <v>0</v>
      </c>
      <c r="AN78">
        <v>0</v>
      </c>
      <c r="AO78">
        <v>1</v>
      </c>
      <c r="AP78">
        <v>1</v>
      </c>
      <c r="AQ78">
        <v>1</v>
      </c>
      <c r="AR78">
        <v>0</v>
      </c>
      <c r="AS78">
        <v>0</v>
      </c>
      <c r="AT78">
        <v>1</v>
      </c>
      <c r="AU78">
        <v>1</v>
      </c>
      <c r="AV78">
        <v>1</v>
      </c>
      <c r="AW78">
        <v>1</v>
      </c>
      <c r="AX78">
        <v>1</v>
      </c>
      <c r="AY78">
        <v>1</v>
      </c>
      <c r="AZ78">
        <v>1</v>
      </c>
      <c r="BA78">
        <v>1</v>
      </c>
      <c r="BB78">
        <v>0</v>
      </c>
      <c r="BC78">
        <v>1</v>
      </c>
      <c r="BD78">
        <v>1</v>
      </c>
      <c r="BE78">
        <v>1</v>
      </c>
      <c r="BF78">
        <v>1</v>
      </c>
      <c r="BG78">
        <v>1</v>
      </c>
      <c r="BH78">
        <v>1</v>
      </c>
      <c r="BI78">
        <v>1</v>
      </c>
      <c r="BJ78">
        <v>1</v>
      </c>
      <c r="BK78">
        <v>1</v>
      </c>
      <c r="BL78">
        <v>1</v>
      </c>
      <c r="BM78">
        <v>1</v>
      </c>
      <c r="BN78">
        <v>1</v>
      </c>
      <c r="BO78">
        <v>1</v>
      </c>
      <c r="BP78">
        <v>0</v>
      </c>
      <c r="BQ78">
        <v>0</v>
      </c>
      <c r="BR78">
        <v>1</v>
      </c>
      <c r="BS78">
        <v>1</v>
      </c>
      <c r="BT78">
        <v>1</v>
      </c>
      <c r="BU78">
        <v>1</v>
      </c>
      <c r="BV78">
        <v>0</v>
      </c>
      <c r="BW78">
        <v>0</v>
      </c>
      <c r="BX78">
        <v>0</v>
      </c>
      <c r="BY78">
        <v>0</v>
      </c>
      <c r="BZ78">
        <v>0</v>
      </c>
      <c r="CA78">
        <v>1</v>
      </c>
      <c r="CB78">
        <v>1</v>
      </c>
      <c r="CC78">
        <v>1</v>
      </c>
      <c r="CD78">
        <v>1</v>
      </c>
      <c r="CE78">
        <v>1</v>
      </c>
      <c r="CF78">
        <v>1</v>
      </c>
      <c r="CG78">
        <v>1</v>
      </c>
      <c r="CH78">
        <v>1</v>
      </c>
      <c r="CI78">
        <v>1</v>
      </c>
      <c r="CJ78">
        <v>1</v>
      </c>
      <c r="CK78">
        <v>1</v>
      </c>
      <c r="CL78">
        <v>1</v>
      </c>
      <c r="CM78">
        <v>1</v>
      </c>
      <c r="CN78">
        <v>1</v>
      </c>
      <c r="CO78">
        <v>1</v>
      </c>
      <c r="CP78">
        <v>0</v>
      </c>
      <c r="CQ78">
        <v>0</v>
      </c>
      <c r="CR78">
        <v>1</v>
      </c>
      <c r="CS78">
        <v>1</v>
      </c>
      <c r="CT78">
        <v>1</v>
      </c>
      <c r="CU78">
        <v>0</v>
      </c>
      <c r="CV78">
        <v>0</v>
      </c>
      <c r="CW78">
        <v>1</v>
      </c>
      <c r="CX78">
        <v>1</v>
      </c>
      <c r="CY78">
        <v>1</v>
      </c>
      <c r="CZ78">
        <v>0</v>
      </c>
      <c r="DA78">
        <v>0</v>
      </c>
      <c r="DB78">
        <v>1</v>
      </c>
      <c r="DC78">
        <v>1</v>
      </c>
      <c r="DD78">
        <v>1</v>
      </c>
      <c r="DE78">
        <v>0</v>
      </c>
      <c r="DF78">
        <v>0</v>
      </c>
      <c r="DG78">
        <v>0</v>
      </c>
      <c r="DH78">
        <v>0</v>
      </c>
      <c r="DI78">
        <v>1</v>
      </c>
      <c r="DJ78">
        <v>0</v>
      </c>
      <c r="DK78">
        <v>1</v>
      </c>
      <c r="DL78">
        <v>1</v>
      </c>
      <c r="DM78">
        <v>1</v>
      </c>
      <c r="DN78">
        <v>1</v>
      </c>
      <c r="DO78">
        <v>0</v>
      </c>
      <c r="DP78">
        <v>0</v>
      </c>
      <c r="DQ78">
        <v>1</v>
      </c>
      <c r="DR78">
        <v>1</v>
      </c>
      <c r="DS78">
        <v>1</v>
      </c>
      <c r="DT78">
        <v>0</v>
      </c>
      <c r="DU78">
        <v>1</v>
      </c>
      <c r="DV78">
        <v>1</v>
      </c>
      <c r="DW78">
        <v>1</v>
      </c>
      <c r="DX78">
        <v>1</v>
      </c>
      <c r="DY78">
        <v>0</v>
      </c>
      <c r="DZ78">
        <v>0</v>
      </c>
      <c r="EA78">
        <v>0</v>
      </c>
      <c r="EB78">
        <v>0</v>
      </c>
      <c r="EC78" s="23"/>
      <c r="ED78">
        <v>0</v>
      </c>
      <c r="EE78">
        <v>0</v>
      </c>
      <c r="EF78">
        <v>1</v>
      </c>
      <c r="EG78">
        <v>1</v>
      </c>
      <c r="EH78">
        <v>1</v>
      </c>
      <c r="EI78">
        <v>0</v>
      </c>
      <c r="EJ78">
        <v>0</v>
      </c>
      <c r="EK78">
        <v>0</v>
      </c>
      <c r="EL78">
        <v>0</v>
      </c>
      <c r="EM78">
        <v>0</v>
      </c>
      <c r="EN78">
        <v>0</v>
      </c>
      <c r="EO78">
        <v>0</v>
      </c>
      <c r="EP78">
        <v>0</v>
      </c>
      <c r="EQ78">
        <v>0</v>
      </c>
      <c r="ER78">
        <v>0</v>
      </c>
      <c r="ES78">
        <v>0</v>
      </c>
      <c r="ET78">
        <v>0</v>
      </c>
      <c r="EU78">
        <v>1</v>
      </c>
      <c r="EV78">
        <v>1</v>
      </c>
      <c r="EW78">
        <v>1</v>
      </c>
      <c r="EX78">
        <v>0</v>
      </c>
      <c r="EY78">
        <v>0</v>
      </c>
      <c r="EZ78">
        <v>1</v>
      </c>
      <c r="FA78">
        <v>1</v>
      </c>
      <c r="FB78">
        <v>1</v>
      </c>
      <c r="FC78">
        <v>0</v>
      </c>
      <c r="FD78">
        <v>0</v>
      </c>
      <c r="FE78">
        <v>1</v>
      </c>
      <c r="FF78">
        <v>1</v>
      </c>
      <c r="FG78">
        <v>1</v>
      </c>
      <c r="FH78">
        <v>0</v>
      </c>
      <c r="FI78">
        <v>0</v>
      </c>
      <c r="FJ78">
        <v>0</v>
      </c>
      <c r="FK78">
        <v>0</v>
      </c>
      <c r="FL78">
        <v>0</v>
      </c>
      <c r="FM78">
        <v>0</v>
      </c>
      <c r="FN78">
        <v>0</v>
      </c>
      <c r="FO78">
        <v>0</v>
      </c>
      <c r="FP78">
        <v>1</v>
      </c>
      <c r="FQ78">
        <v>1</v>
      </c>
      <c r="FR78">
        <v>0</v>
      </c>
      <c r="FS78">
        <v>0</v>
      </c>
      <c r="FT78">
        <v>0</v>
      </c>
      <c r="FU78">
        <v>0</v>
      </c>
      <c r="FV78">
        <v>0</v>
      </c>
      <c r="FW78">
        <v>0</v>
      </c>
      <c r="FX78">
        <v>0</v>
      </c>
      <c r="FY78">
        <v>0</v>
      </c>
      <c r="FZ78">
        <v>0</v>
      </c>
      <c r="GA78">
        <v>0</v>
      </c>
      <c r="GB78">
        <v>0</v>
      </c>
      <c r="GC78">
        <v>0</v>
      </c>
      <c r="GD78">
        <v>1</v>
      </c>
      <c r="GE78">
        <v>1</v>
      </c>
      <c r="GF78">
        <v>1</v>
      </c>
      <c r="GG78" s="60">
        <v>0</v>
      </c>
      <c r="GH78" s="60">
        <v>0</v>
      </c>
      <c r="GI78" s="60">
        <v>0</v>
      </c>
      <c r="GJ78" s="60">
        <v>0</v>
      </c>
      <c r="GK78" s="60">
        <v>0</v>
      </c>
      <c r="GL78">
        <v>0</v>
      </c>
      <c r="GM78">
        <v>0</v>
      </c>
      <c r="GN78">
        <v>0</v>
      </c>
      <c r="GO78">
        <v>0</v>
      </c>
      <c r="GP78">
        <v>0</v>
      </c>
      <c r="GQ78">
        <v>0</v>
      </c>
      <c r="GR78">
        <v>0</v>
      </c>
      <c r="GS78">
        <v>0</v>
      </c>
      <c r="GT78">
        <v>1</v>
      </c>
      <c r="GU78">
        <v>1</v>
      </c>
      <c r="GV78">
        <v>0</v>
      </c>
      <c r="GW78">
        <v>0</v>
      </c>
      <c r="GX78">
        <v>0</v>
      </c>
      <c r="GY78">
        <v>0</v>
      </c>
      <c r="GZ78">
        <v>1</v>
      </c>
      <c r="HA78">
        <v>0</v>
      </c>
      <c r="HB78">
        <v>0</v>
      </c>
      <c r="HC78">
        <v>0</v>
      </c>
      <c r="HD78">
        <v>0</v>
      </c>
      <c r="HE78">
        <v>0</v>
      </c>
      <c r="HF78">
        <v>0</v>
      </c>
      <c r="HG78">
        <v>0</v>
      </c>
      <c r="HH78">
        <v>1</v>
      </c>
      <c r="HI78">
        <v>1</v>
      </c>
      <c r="HJ78">
        <v>1</v>
      </c>
      <c r="HK78">
        <v>0</v>
      </c>
      <c r="HL78">
        <v>0</v>
      </c>
      <c r="HM78">
        <v>0</v>
      </c>
      <c r="HN78">
        <v>0</v>
      </c>
      <c r="HO78">
        <v>0</v>
      </c>
      <c r="HP78">
        <v>0</v>
      </c>
      <c r="HQ78">
        <v>0</v>
      </c>
      <c r="HR78">
        <v>1</v>
      </c>
      <c r="HS78">
        <v>1</v>
      </c>
      <c r="HT78">
        <v>1</v>
      </c>
      <c r="HU78">
        <v>0</v>
      </c>
      <c r="HV78">
        <v>0</v>
      </c>
      <c r="HW78">
        <v>0</v>
      </c>
      <c r="HX78">
        <v>0</v>
      </c>
      <c r="HY78">
        <v>0</v>
      </c>
      <c r="HZ78">
        <v>0</v>
      </c>
      <c r="IA78">
        <v>0</v>
      </c>
      <c r="IB78">
        <v>1</v>
      </c>
      <c r="IC78">
        <v>1</v>
      </c>
      <c r="ID78">
        <v>1</v>
      </c>
      <c r="IE78">
        <v>0</v>
      </c>
      <c r="IF78">
        <v>0</v>
      </c>
      <c r="IG78">
        <v>0</v>
      </c>
      <c r="IH78">
        <v>0</v>
      </c>
      <c r="II78">
        <v>1</v>
      </c>
      <c r="IJ78">
        <v>0</v>
      </c>
      <c r="IK78">
        <v>0</v>
      </c>
      <c r="IL78">
        <v>0</v>
      </c>
      <c r="IM78">
        <v>1</v>
      </c>
      <c r="IN78" s="26">
        <v>1</v>
      </c>
    </row>
    <row r="79" spans="1:248" x14ac:dyDescent="0.35">
      <c r="A79" s="27">
        <v>53</v>
      </c>
      <c r="B79" t="s">
        <v>207</v>
      </c>
      <c r="C79" t="s">
        <v>208</v>
      </c>
      <c r="D79">
        <v>1</v>
      </c>
      <c r="E79">
        <v>1</v>
      </c>
      <c r="F79">
        <v>1</v>
      </c>
      <c r="G79">
        <v>1</v>
      </c>
      <c r="H79">
        <v>1</v>
      </c>
      <c r="I79">
        <v>1</v>
      </c>
      <c r="J79">
        <v>1</v>
      </c>
      <c r="K79">
        <v>1</v>
      </c>
      <c r="L79">
        <v>1</v>
      </c>
      <c r="M79">
        <v>1</v>
      </c>
      <c r="N79">
        <v>0</v>
      </c>
      <c r="O79">
        <v>0</v>
      </c>
      <c r="P79">
        <v>1</v>
      </c>
      <c r="Q79">
        <v>1</v>
      </c>
      <c r="R79">
        <v>1</v>
      </c>
      <c r="S79">
        <v>1</v>
      </c>
      <c r="T79">
        <v>1</v>
      </c>
      <c r="U79">
        <v>1</v>
      </c>
      <c r="V79">
        <v>1</v>
      </c>
      <c r="W79">
        <v>1</v>
      </c>
      <c r="X79">
        <v>1</v>
      </c>
      <c r="Y79">
        <v>1</v>
      </c>
      <c r="Z79">
        <v>1</v>
      </c>
      <c r="AA79">
        <v>1</v>
      </c>
      <c r="AB79">
        <v>1</v>
      </c>
      <c r="AC79">
        <v>1</v>
      </c>
      <c r="AD79">
        <v>1</v>
      </c>
      <c r="AE79">
        <v>1</v>
      </c>
      <c r="AF79">
        <v>1</v>
      </c>
      <c r="AG79">
        <v>1</v>
      </c>
      <c r="AH79">
        <v>1</v>
      </c>
      <c r="AI79">
        <v>1</v>
      </c>
      <c r="AJ79">
        <v>0</v>
      </c>
      <c r="AK79">
        <v>1</v>
      </c>
      <c r="AL79">
        <v>1</v>
      </c>
      <c r="AM79">
        <v>1</v>
      </c>
      <c r="AN79">
        <v>1</v>
      </c>
      <c r="AO79">
        <v>1</v>
      </c>
      <c r="AP79">
        <v>1</v>
      </c>
      <c r="AQ79">
        <v>1</v>
      </c>
      <c r="AR79">
        <v>1</v>
      </c>
      <c r="AS79">
        <v>1</v>
      </c>
      <c r="AT79">
        <v>1</v>
      </c>
      <c r="AU79">
        <v>1</v>
      </c>
      <c r="AV79">
        <v>1</v>
      </c>
      <c r="AW79">
        <v>1</v>
      </c>
      <c r="AX79">
        <v>1</v>
      </c>
      <c r="AY79">
        <v>1</v>
      </c>
      <c r="AZ79">
        <v>1</v>
      </c>
      <c r="BA79">
        <v>1</v>
      </c>
      <c r="BB79">
        <v>0</v>
      </c>
      <c r="BC79">
        <v>0</v>
      </c>
      <c r="BD79">
        <v>0</v>
      </c>
      <c r="BE79">
        <v>0</v>
      </c>
      <c r="BF79">
        <v>0</v>
      </c>
      <c r="BG79">
        <v>0</v>
      </c>
      <c r="BH79">
        <v>0</v>
      </c>
      <c r="BI79">
        <v>0</v>
      </c>
      <c r="BJ79">
        <v>0</v>
      </c>
      <c r="BK79">
        <v>0</v>
      </c>
      <c r="BL79">
        <v>0</v>
      </c>
      <c r="BM79">
        <v>0</v>
      </c>
      <c r="BN79">
        <v>1</v>
      </c>
      <c r="BO79">
        <v>1</v>
      </c>
      <c r="BP79">
        <v>0</v>
      </c>
      <c r="BQ79">
        <v>1</v>
      </c>
      <c r="BR79">
        <v>1</v>
      </c>
      <c r="BS79">
        <v>1</v>
      </c>
      <c r="BT79">
        <v>1</v>
      </c>
      <c r="BU79">
        <v>1</v>
      </c>
      <c r="BV79">
        <v>0</v>
      </c>
      <c r="BW79">
        <v>0</v>
      </c>
      <c r="BX79">
        <v>0</v>
      </c>
      <c r="BY79">
        <v>0</v>
      </c>
      <c r="BZ79">
        <v>0</v>
      </c>
      <c r="CA79">
        <v>0</v>
      </c>
      <c r="CB79">
        <v>0</v>
      </c>
      <c r="CC79">
        <v>0</v>
      </c>
      <c r="CD79">
        <v>1</v>
      </c>
      <c r="CE79">
        <v>1</v>
      </c>
      <c r="CF79">
        <v>0</v>
      </c>
      <c r="CG79">
        <v>0</v>
      </c>
      <c r="CH79">
        <v>0</v>
      </c>
      <c r="CI79">
        <v>0</v>
      </c>
      <c r="CJ79">
        <v>0</v>
      </c>
      <c r="CK79">
        <v>1</v>
      </c>
      <c r="CL79">
        <v>1</v>
      </c>
      <c r="CM79">
        <v>1</v>
      </c>
      <c r="CN79">
        <v>1</v>
      </c>
      <c r="CO79">
        <v>1</v>
      </c>
      <c r="CP79">
        <v>0</v>
      </c>
      <c r="CQ79">
        <v>0</v>
      </c>
      <c r="CR79">
        <v>1</v>
      </c>
      <c r="CS79">
        <v>1</v>
      </c>
      <c r="CT79">
        <v>1</v>
      </c>
      <c r="CU79">
        <v>0</v>
      </c>
      <c r="CV79">
        <v>0</v>
      </c>
      <c r="CW79">
        <v>1</v>
      </c>
      <c r="CX79">
        <v>1</v>
      </c>
      <c r="CY79">
        <v>1</v>
      </c>
      <c r="CZ79">
        <v>0</v>
      </c>
      <c r="DA79">
        <v>0</v>
      </c>
      <c r="DB79">
        <v>0</v>
      </c>
      <c r="DC79">
        <v>1</v>
      </c>
      <c r="DD79">
        <v>1</v>
      </c>
      <c r="DE79">
        <v>0</v>
      </c>
      <c r="DF79">
        <v>0</v>
      </c>
      <c r="DG79">
        <v>0</v>
      </c>
      <c r="DH79">
        <v>0</v>
      </c>
      <c r="DI79">
        <v>1</v>
      </c>
      <c r="DJ79">
        <v>0</v>
      </c>
      <c r="DK79">
        <v>0</v>
      </c>
      <c r="DL79">
        <v>0</v>
      </c>
      <c r="DM79">
        <v>0</v>
      </c>
      <c r="DN79">
        <v>1</v>
      </c>
      <c r="DO79">
        <v>0</v>
      </c>
      <c r="DP79">
        <v>0</v>
      </c>
      <c r="DQ79">
        <v>1</v>
      </c>
      <c r="DR79">
        <v>1</v>
      </c>
      <c r="DS79">
        <v>1</v>
      </c>
      <c r="DT79">
        <v>0</v>
      </c>
      <c r="DU79">
        <v>0</v>
      </c>
      <c r="DV79">
        <v>0</v>
      </c>
      <c r="DW79">
        <v>0</v>
      </c>
      <c r="DX79">
        <v>1</v>
      </c>
      <c r="DY79">
        <v>0</v>
      </c>
      <c r="DZ79">
        <v>0</v>
      </c>
      <c r="EA79">
        <v>1</v>
      </c>
      <c r="EB79">
        <v>1</v>
      </c>
      <c r="EC79" s="23"/>
      <c r="ED79">
        <v>0</v>
      </c>
      <c r="EE79">
        <v>0</v>
      </c>
      <c r="EF79">
        <v>0</v>
      </c>
      <c r="EG79">
        <v>0</v>
      </c>
      <c r="EH79">
        <v>0</v>
      </c>
      <c r="EI79">
        <v>0</v>
      </c>
      <c r="EJ79">
        <v>0</v>
      </c>
      <c r="EK79">
        <v>0</v>
      </c>
      <c r="EL79">
        <v>0</v>
      </c>
      <c r="EM79">
        <v>0</v>
      </c>
      <c r="EN79">
        <v>0</v>
      </c>
      <c r="EO79">
        <v>0</v>
      </c>
      <c r="EP79">
        <v>0</v>
      </c>
      <c r="EQ79">
        <v>0</v>
      </c>
      <c r="ER79">
        <v>0</v>
      </c>
      <c r="ES79">
        <v>0</v>
      </c>
      <c r="ET79">
        <v>0</v>
      </c>
      <c r="EU79">
        <v>1</v>
      </c>
      <c r="EV79">
        <v>1</v>
      </c>
      <c r="EW79">
        <v>1</v>
      </c>
      <c r="EX79">
        <v>0</v>
      </c>
      <c r="EY79">
        <v>0</v>
      </c>
      <c r="EZ79">
        <v>1</v>
      </c>
      <c r="FA79">
        <v>1</v>
      </c>
      <c r="FB79">
        <v>1</v>
      </c>
      <c r="FC79">
        <v>0</v>
      </c>
      <c r="FD79">
        <v>0</v>
      </c>
      <c r="FE79">
        <v>0</v>
      </c>
      <c r="FF79">
        <v>0</v>
      </c>
      <c r="FG79">
        <v>0</v>
      </c>
      <c r="FH79">
        <v>0</v>
      </c>
      <c r="FI79">
        <v>0</v>
      </c>
      <c r="FJ79">
        <v>1</v>
      </c>
      <c r="FK79">
        <v>1</v>
      </c>
      <c r="FL79">
        <v>1</v>
      </c>
      <c r="FM79">
        <v>0</v>
      </c>
      <c r="FN79">
        <v>0</v>
      </c>
      <c r="FO79">
        <v>1</v>
      </c>
      <c r="FP79">
        <v>1</v>
      </c>
      <c r="FQ79">
        <v>1</v>
      </c>
      <c r="FR79">
        <v>0</v>
      </c>
      <c r="FS79">
        <v>0</v>
      </c>
      <c r="FT79">
        <v>1</v>
      </c>
      <c r="FU79">
        <v>1</v>
      </c>
      <c r="FV79">
        <v>1</v>
      </c>
      <c r="FW79">
        <v>0</v>
      </c>
      <c r="FX79">
        <v>0</v>
      </c>
      <c r="FY79">
        <v>1</v>
      </c>
      <c r="FZ79">
        <v>1</v>
      </c>
      <c r="GA79">
        <v>1</v>
      </c>
      <c r="GB79">
        <v>0</v>
      </c>
      <c r="GC79">
        <v>0</v>
      </c>
      <c r="GD79">
        <v>1</v>
      </c>
      <c r="GE79">
        <v>1</v>
      </c>
      <c r="GF79">
        <v>1</v>
      </c>
      <c r="GG79" s="60">
        <v>0</v>
      </c>
      <c r="GH79" s="60">
        <v>0</v>
      </c>
      <c r="GI79" s="60">
        <v>0</v>
      </c>
      <c r="GJ79" s="60">
        <v>1</v>
      </c>
      <c r="GK79" s="60">
        <v>1</v>
      </c>
      <c r="GL79">
        <v>0</v>
      </c>
      <c r="GM79">
        <v>0</v>
      </c>
      <c r="GN79">
        <v>0</v>
      </c>
      <c r="GO79">
        <v>0</v>
      </c>
      <c r="GP79">
        <v>1</v>
      </c>
      <c r="GQ79">
        <v>0</v>
      </c>
      <c r="GR79">
        <v>0</v>
      </c>
      <c r="GS79">
        <v>1</v>
      </c>
      <c r="GT79">
        <v>1</v>
      </c>
      <c r="GU79">
        <v>1</v>
      </c>
      <c r="GV79">
        <v>0</v>
      </c>
      <c r="GW79">
        <v>0</v>
      </c>
      <c r="GX79">
        <v>0</v>
      </c>
      <c r="GY79">
        <v>0</v>
      </c>
      <c r="GZ79">
        <v>1</v>
      </c>
      <c r="HA79">
        <v>0</v>
      </c>
      <c r="HB79">
        <v>0</v>
      </c>
      <c r="HC79">
        <v>0</v>
      </c>
      <c r="HD79">
        <v>0</v>
      </c>
      <c r="HE79">
        <v>0</v>
      </c>
      <c r="HF79">
        <v>0</v>
      </c>
      <c r="HG79">
        <v>0</v>
      </c>
      <c r="HH79">
        <v>1</v>
      </c>
      <c r="HI79">
        <v>1</v>
      </c>
      <c r="HJ79">
        <v>1</v>
      </c>
      <c r="HK79">
        <v>0</v>
      </c>
      <c r="HL79">
        <v>0</v>
      </c>
      <c r="HM79">
        <v>0</v>
      </c>
      <c r="HN79">
        <v>0</v>
      </c>
      <c r="HO79">
        <v>0</v>
      </c>
      <c r="HP79">
        <v>0</v>
      </c>
      <c r="HQ79">
        <v>0</v>
      </c>
      <c r="HR79">
        <v>0</v>
      </c>
      <c r="HS79">
        <v>0</v>
      </c>
      <c r="HT79">
        <v>0</v>
      </c>
      <c r="HU79">
        <v>0</v>
      </c>
      <c r="HV79">
        <v>0</v>
      </c>
      <c r="HW79">
        <v>0</v>
      </c>
      <c r="HX79">
        <v>0</v>
      </c>
      <c r="HY79">
        <v>0</v>
      </c>
      <c r="HZ79">
        <v>0</v>
      </c>
      <c r="IA79">
        <v>0</v>
      </c>
      <c r="IB79">
        <v>0</v>
      </c>
      <c r="IC79">
        <v>0</v>
      </c>
      <c r="ID79">
        <v>0</v>
      </c>
      <c r="IE79">
        <v>0</v>
      </c>
      <c r="IF79">
        <v>0</v>
      </c>
      <c r="IG79">
        <v>0</v>
      </c>
      <c r="IH79">
        <v>0</v>
      </c>
      <c r="II79">
        <v>1</v>
      </c>
      <c r="IJ79">
        <v>0</v>
      </c>
      <c r="IK79">
        <v>0</v>
      </c>
      <c r="IL79">
        <v>1</v>
      </c>
      <c r="IM79">
        <v>1</v>
      </c>
      <c r="IN79" s="26">
        <v>1</v>
      </c>
    </row>
    <row r="80" spans="1:248" x14ac:dyDescent="0.35">
      <c r="A80" s="27">
        <v>54</v>
      </c>
      <c r="B80" t="s">
        <v>209</v>
      </c>
      <c r="C80" t="s">
        <v>210</v>
      </c>
      <c r="D80">
        <v>1</v>
      </c>
      <c r="E80">
        <v>1</v>
      </c>
      <c r="F80">
        <v>1</v>
      </c>
      <c r="G80">
        <v>1</v>
      </c>
      <c r="H80">
        <v>1</v>
      </c>
      <c r="I80">
        <v>1</v>
      </c>
      <c r="J80">
        <v>1</v>
      </c>
      <c r="K80">
        <v>1</v>
      </c>
      <c r="L80">
        <v>1</v>
      </c>
      <c r="M80">
        <v>1</v>
      </c>
      <c r="N80">
        <v>1</v>
      </c>
      <c r="O80">
        <v>1</v>
      </c>
      <c r="P80">
        <v>1</v>
      </c>
      <c r="Q80">
        <v>1</v>
      </c>
      <c r="R80">
        <v>1</v>
      </c>
      <c r="S80">
        <v>1</v>
      </c>
      <c r="T80">
        <v>1</v>
      </c>
      <c r="U80">
        <v>1</v>
      </c>
      <c r="V80">
        <v>0</v>
      </c>
      <c r="W80">
        <v>0</v>
      </c>
      <c r="X80">
        <v>0</v>
      </c>
      <c r="Y80">
        <v>0</v>
      </c>
      <c r="Z80">
        <v>0</v>
      </c>
      <c r="AA80">
        <v>0</v>
      </c>
      <c r="AB80">
        <v>0</v>
      </c>
      <c r="AC80">
        <v>0</v>
      </c>
      <c r="AD80">
        <v>0</v>
      </c>
      <c r="AE80">
        <v>1</v>
      </c>
      <c r="AF80">
        <v>1</v>
      </c>
      <c r="AG80">
        <v>1</v>
      </c>
      <c r="AH80">
        <v>0</v>
      </c>
      <c r="AI80">
        <v>0</v>
      </c>
      <c r="AJ80">
        <v>1</v>
      </c>
      <c r="AK80">
        <v>1</v>
      </c>
      <c r="AL80">
        <v>1</v>
      </c>
      <c r="AM80">
        <v>1</v>
      </c>
      <c r="AN80">
        <v>1</v>
      </c>
      <c r="AO80">
        <v>1</v>
      </c>
      <c r="AP80">
        <v>1</v>
      </c>
      <c r="AQ80">
        <v>1</v>
      </c>
      <c r="AR80">
        <v>0</v>
      </c>
      <c r="AS80">
        <v>0</v>
      </c>
      <c r="AT80">
        <v>1</v>
      </c>
      <c r="AU80">
        <v>1</v>
      </c>
      <c r="AV80">
        <v>1</v>
      </c>
      <c r="AW80">
        <v>1</v>
      </c>
      <c r="AX80">
        <v>1</v>
      </c>
      <c r="AY80">
        <v>1</v>
      </c>
      <c r="AZ80">
        <v>1</v>
      </c>
      <c r="BA80">
        <v>1</v>
      </c>
      <c r="BB80">
        <v>0</v>
      </c>
      <c r="BC80">
        <v>0</v>
      </c>
      <c r="BD80">
        <v>0</v>
      </c>
      <c r="BE80">
        <v>0</v>
      </c>
      <c r="BF80">
        <v>0</v>
      </c>
      <c r="BG80">
        <v>0</v>
      </c>
      <c r="BH80">
        <v>0</v>
      </c>
      <c r="BI80">
        <v>0</v>
      </c>
      <c r="BJ80">
        <v>0</v>
      </c>
      <c r="BK80">
        <v>0</v>
      </c>
      <c r="BL80">
        <v>0</v>
      </c>
      <c r="BM80">
        <v>0</v>
      </c>
      <c r="BN80">
        <v>0</v>
      </c>
      <c r="BO80">
        <v>1</v>
      </c>
      <c r="BP80">
        <v>0</v>
      </c>
      <c r="BQ80">
        <v>0</v>
      </c>
      <c r="BR80">
        <v>1</v>
      </c>
      <c r="BS80">
        <v>1</v>
      </c>
      <c r="BT80">
        <v>1</v>
      </c>
      <c r="BU80">
        <v>1</v>
      </c>
      <c r="BV80">
        <v>1</v>
      </c>
      <c r="BW80">
        <v>1</v>
      </c>
      <c r="BX80">
        <v>1</v>
      </c>
      <c r="BY80">
        <v>1</v>
      </c>
      <c r="BZ80">
        <v>1</v>
      </c>
      <c r="CA80">
        <v>1</v>
      </c>
      <c r="CB80">
        <v>1</v>
      </c>
      <c r="CC80">
        <v>1</v>
      </c>
      <c r="CD80">
        <v>1</v>
      </c>
      <c r="CE80">
        <v>1</v>
      </c>
      <c r="CF80">
        <v>0</v>
      </c>
      <c r="CG80">
        <v>0</v>
      </c>
      <c r="CH80">
        <v>0</v>
      </c>
      <c r="CI80">
        <v>0</v>
      </c>
      <c r="CJ80">
        <v>0</v>
      </c>
      <c r="CK80">
        <v>0</v>
      </c>
      <c r="CL80">
        <v>0</v>
      </c>
      <c r="CM80">
        <v>0</v>
      </c>
      <c r="CN80">
        <v>0</v>
      </c>
      <c r="CO80">
        <v>0</v>
      </c>
      <c r="CP80">
        <v>0</v>
      </c>
      <c r="CQ80">
        <v>0</v>
      </c>
      <c r="CR80">
        <v>1</v>
      </c>
      <c r="CS80">
        <v>1</v>
      </c>
      <c r="CT80">
        <v>1</v>
      </c>
      <c r="CU80">
        <v>0</v>
      </c>
      <c r="CV80">
        <v>0</v>
      </c>
      <c r="CW80">
        <v>0</v>
      </c>
      <c r="CX80">
        <v>0</v>
      </c>
      <c r="CY80">
        <v>0</v>
      </c>
      <c r="CZ80">
        <v>0</v>
      </c>
      <c r="DA80">
        <v>0</v>
      </c>
      <c r="DB80">
        <v>1</v>
      </c>
      <c r="DC80">
        <v>1</v>
      </c>
      <c r="DD80">
        <v>1</v>
      </c>
      <c r="DE80">
        <v>0</v>
      </c>
      <c r="DF80">
        <v>0</v>
      </c>
      <c r="DG80">
        <v>0</v>
      </c>
      <c r="DH80">
        <v>0</v>
      </c>
      <c r="DI80">
        <v>1</v>
      </c>
      <c r="DJ80">
        <v>0</v>
      </c>
      <c r="DK80">
        <v>0</v>
      </c>
      <c r="DL80">
        <v>0</v>
      </c>
      <c r="DM80">
        <v>0</v>
      </c>
      <c r="DN80">
        <v>1</v>
      </c>
      <c r="DO80">
        <v>0</v>
      </c>
      <c r="DP80">
        <v>0</v>
      </c>
      <c r="DQ80">
        <v>0</v>
      </c>
      <c r="DR80">
        <v>0</v>
      </c>
      <c r="DS80">
        <v>0</v>
      </c>
      <c r="DT80">
        <v>0</v>
      </c>
      <c r="DU80">
        <v>1</v>
      </c>
      <c r="DV80">
        <v>1</v>
      </c>
      <c r="DW80">
        <v>0</v>
      </c>
      <c r="DX80">
        <v>0</v>
      </c>
      <c r="DY80">
        <v>0</v>
      </c>
      <c r="DZ80">
        <v>0</v>
      </c>
      <c r="EA80">
        <v>0</v>
      </c>
      <c r="EB80">
        <v>0</v>
      </c>
      <c r="EC80" s="23"/>
      <c r="ED80">
        <v>0</v>
      </c>
      <c r="EE80">
        <v>0</v>
      </c>
      <c r="EF80">
        <v>0</v>
      </c>
      <c r="EG80">
        <v>0</v>
      </c>
      <c r="EH80">
        <v>0</v>
      </c>
      <c r="EI80">
        <v>0</v>
      </c>
      <c r="EJ80">
        <v>0</v>
      </c>
      <c r="EK80">
        <v>0</v>
      </c>
      <c r="EL80">
        <v>0</v>
      </c>
      <c r="EM80">
        <v>0</v>
      </c>
      <c r="EN80">
        <v>0</v>
      </c>
      <c r="EO80">
        <v>0</v>
      </c>
      <c r="EP80">
        <v>1</v>
      </c>
      <c r="EQ80">
        <v>1</v>
      </c>
      <c r="ER80">
        <v>1</v>
      </c>
      <c r="ES80">
        <v>0</v>
      </c>
      <c r="ET80">
        <v>0</v>
      </c>
      <c r="EU80">
        <v>1</v>
      </c>
      <c r="EV80">
        <v>1</v>
      </c>
      <c r="EW80">
        <v>1</v>
      </c>
      <c r="EX80">
        <v>0</v>
      </c>
      <c r="EY80">
        <v>0</v>
      </c>
      <c r="EZ80">
        <v>1</v>
      </c>
      <c r="FA80">
        <v>1</v>
      </c>
      <c r="FB80">
        <v>1</v>
      </c>
      <c r="FC80">
        <v>0</v>
      </c>
      <c r="FD80">
        <v>0</v>
      </c>
      <c r="FE80">
        <v>0</v>
      </c>
      <c r="FF80">
        <v>0</v>
      </c>
      <c r="FG80">
        <v>0</v>
      </c>
      <c r="FH80">
        <v>0</v>
      </c>
      <c r="FI80">
        <v>0</v>
      </c>
      <c r="FJ80">
        <v>0</v>
      </c>
      <c r="FK80">
        <v>0</v>
      </c>
      <c r="FL80">
        <v>0</v>
      </c>
      <c r="FM80">
        <v>0</v>
      </c>
      <c r="FN80">
        <v>0</v>
      </c>
      <c r="FO80">
        <v>0</v>
      </c>
      <c r="FP80">
        <v>0</v>
      </c>
      <c r="FQ80">
        <v>0</v>
      </c>
      <c r="FR80">
        <v>0</v>
      </c>
      <c r="FS80">
        <v>0</v>
      </c>
      <c r="FT80">
        <v>0</v>
      </c>
      <c r="FU80">
        <v>0</v>
      </c>
      <c r="FV80">
        <v>0</v>
      </c>
      <c r="FW80">
        <v>0</v>
      </c>
      <c r="FX80">
        <v>0</v>
      </c>
      <c r="FY80">
        <v>0</v>
      </c>
      <c r="FZ80">
        <v>0</v>
      </c>
      <c r="GA80">
        <v>0</v>
      </c>
      <c r="GB80">
        <v>0</v>
      </c>
      <c r="GC80">
        <v>0</v>
      </c>
      <c r="GD80">
        <v>0</v>
      </c>
      <c r="GE80">
        <v>0</v>
      </c>
      <c r="GF80">
        <v>0</v>
      </c>
      <c r="GG80" s="60">
        <v>0</v>
      </c>
      <c r="GH80" s="60">
        <v>0</v>
      </c>
      <c r="GI80" s="60">
        <v>0</v>
      </c>
      <c r="GJ80" s="60">
        <v>0</v>
      </c>
      <c r="GK80" s="60">
        <v>0</v>
      </c>
      <c r="GL80">
        <v>0</v>
      </c>
      <c r="GM80">
        <v>0</v>
      </c>
      <c r="GN80">
        <v>0</v>
      </c>
      <c r="GO80">
        <v>0</v>
      </c>
      <c r="GP80">
        <v>0</v>
      </c>
      <c r="GQ80">
        <v>0</v>
      </c>
      <c r="GR80">
        <v>0</v>
      </c>
      <c r="GS80">
        <v>0</v>
      </c>
      <c r="GT80">
        <v>0</v>
      </c>
      <c r="GU80">
        <v>0</v>
      </c>
      <c r="GV80">
        <v>0</v>
      </c>
      <c r="GW80">
        <v>0</v>
      </c>
      <c r="GX80">
        <v>0</v>
      </c>
      <c r="GY80">
        <v>0</v>
      </c>
      <c r="GZ80">
        <v>1</v>
      </c>
      <c r="HA80">
        <v>0</v>
      </c>
      <c r="HB80">
        <v>0</v>
      </c>
      <c r="HC80">
        <v>1</v>
      </c>
      <c r="HD80">
        <v>1</v>
      </c>
      <c r="HE80">
        <v>1</v>
      </c>
      <c r="HF80">
        <v>0</v>
      </c>
      <c r="HG80">
        <v>0</v>
      </c>
      <c r="HH80">
        <v>1</v>
      </c>
      <c r="HI80">
        <v>1</v>
      </c>
      <c r="HJ80">
        <v>1</v>
      </c>
      <c r="HK80">
        <v>0</v>
      </c>
      <c r="HL80">
        <v>0</v>
      </c>
      <c r="HM80">
        <v>0</v>
      </c>
      <c r="HN80">
        <v>0</v>
      </c>
      <c r="HO80">
        <v>0</v>
      </c>
      <c r="HP80">
        <v>0</v>
      </c>
      <c r="HQ80">
        <v>0</v>
      </c>
      <c r="HR80">
        <v>1</v>
      </c>
      <c r="HS80">
        <v>1</v>
      </c>
      <c r="HT80">
        <v>1</v>
      </c>
      <c r="HU80">
        <v>0</v>
      </c>
      <c r="HV80">
        <v>0</v>
      </c>
      <c r="HW80">
        <v>1</v>
      </c>
      <c r="HX80">
        <v>1</v>
      </c>
      <c r="HY80">
        <v>1</v>
      </c>
      <c r="HZ80">
        <v>0</v>
      </c>
      <c r="IA80">
        <v>0</v>
      </c>
      <c r="IB80">
        <v>1</v>
      </c>
      <c r="IC80">
        <v>1</v>
      </c>
      <c r="ID80">
        <v>1</v>
      </c>
      <c r="IE80">
        <v>0</v>
      </c>
      <c r="IF80">
        <v>0</v>
      </c>
      <c r="IG80">
        <v>0</v>
      </c>
      <c r="IH80">
        <v>1</v>
      </c>
      <c r="II80">
        <v>0</v>
      </c>
      <c r="IJ80">
        <v>0</v>
      </c>
      <c r="IK80">
        <v>0</v>
      </c>
      <c r="IL80">
        <v>0</v>
      </c>
      <c r="IM80">
        <v>0</v>
      </c>
      <c r="IN80" s="26">
        <v>1</v>
      </c>
    </row>
    <row r="81" spans="1:248" x14ac:dyDescent="0.35">
      <c r="A81" s="28" t="s">
        <v>211</v>
      </c>
      <c r="H81" t="s">
        <v>122</v>
      </c>
      <c r="EC81" s="23"/>
      <c r="IN81" s="26"/>
    </row>
    <row r="82" spans="1:248" x14ac:dyDescent="0.35">
      <c r="A82" s="27">
        <v>55</v>
      </c>
      <c r="B82" t="s">
        <v>212</v>
      </c>
      <c r="C82" t="s">
        <v>213</v>
      </c>
      <c r="D82">
        <v>0</v>
      </c>
      <c r="E82">
        <v>0</v>
      </c>
      <c r="F82">
        <v>1</v>
      </c>
      <c r="G82">
        <v>1</v>
      </c>
      <c r="H82">
        <v>1</v>
      </c>
      <c r="I82">
        <v>1</v>
      </c>
      <c r="J82">
        <v>1</v>
      </c>
      <c r="K82">
        <v>1</v>
      </c>
      <c r="L82">
        <v>1</v>
      </c>
      <c r="M82">
        <v>1</v>
      </c>
      <c r="N82">
        <v>1</v>
      </c>
      <c r="O82">
        <v>1</v>
      </c>
      <c r="P82">
        <v>1</v>
      </c>
      <c r="Q82">
        <v>1</v>
      </c>
      <c r="R82">
        <v>1</v>
      </c>
      <c r="S82">
        <v>0</v>
      </c>
      <c r="T82">
        <v>0</v>
      </c>
      <c r="U82">
        <v>0</v>
      </c>
      <c r="V82">
        <v>1</v>
      </c>
      <c r="W82">
        <v>1</v>
      </c>
      <c r="X82">
        <v>1</v>
      </c>
      <c r="Y82">
        <v>1</v>
      </c>
      <c r="Z82">
        <v>1</v>
      </c>
      <c r="AA82">
        <v>1</v>
      </c>
      <c r="AB82">
        <v>1</v>
      </c>
      <c r="AC82">
        <v>0</v>
      </c>
      <c r="AD82">
        <v>0</v>
      </c>
      <c r="AE82">
        <v>0</v>
      </c>
      <c r="AF82">
        <v>1</v>
      </c>
      <c r="AG82">
        <v>1</v>
      </c>
      <c r="AH82">
        <v>1</v>
      </c>
      <c r="AI82">
        <v>1</v>
      </c>
      <c r="AJ82">
        <v>1</v>
      </c>
      <c r="AK82">
        <v>1</v>
      </c>
      <c r="AL82">
        <v>1</v>
      </c>
      <c r="AM82">
        <v>0</v>
      </c>
      <c r="AN82">
        <v>1</v>
      </c>
      <c r="AO82">
        <v>0</v>
      </c>
      <c r="AP82">
        <v>1</v>
      </c>
      <c r="AQ82">
        <v>1</v>
      </c>
      <c r="AR82">
        <v>1</v>
      </c>
      <c r="AS82">
        <v>1</v>
      </c>
      <c r="AT82">
        <v>1</v>
      </c>
      <c r="AU82">
        <v>1</v>
      </c>
      <c r="AV82">
        <v>1</v>
      </c>
      <c r="AW82">
        <v>1</v>
      </c>
      <c r="AX82">
        <v>1</v>
      </c>
      <c r="AY82">
        <v>1</v>
      </c>
      <c r="AZ82">
        <v>1</v>
      </c>
      <c r="BA82">
        <v>1</v>
      </c>
      <c r="BB82">
        <v>0</v>
      </c>
      <c r="BC82">
        <v>1</v>
      </c>
      <c r="BD82">
        <v>1</v>
      </c>
      <c r="BE82">
        <v>1</v>
      </c>
      <c r="BF82">
        <v>1</v>
      </c>
      <c r="BG82">
        <v>0</v>
      </c>
      <c r="BH82">
        <v>0</v>
      </c>
      <c r="BI82">
        <v>0</v>
      </c>
      <c r="BJ82">
        <v>0</v>
      </c>
      <c r="BK82">
        <v>0</v>
      </c>
      <c r="BL82">
        <v>0</v>
      </c>
      <c r="BM82">
        <v>0</v>
      </c>
      <c r="BN82">
        <v>0</v>
      </c>
      <c r="BO82">
        <v>0</v>
      </c>
      <c r="BP82">
        <v>0</v>
      </c>
      <c r="BQ82">
        <v>0</v>
      </c>
      <c r="BR82">
        <v>1</v>
      </c>
      <c r="BS82">
        <v>0</v>
      </c>
      <c r="BT82">
        <v>1</v>
      </c>
      <c r="BU82">
        <v>1</v>
      </c>
      <c r="BV82">
        <v>0</v>
      </c>
      <c r="BW82">
        <v>0</v>
      </c>
      <c r="BX82">
        <v>0</v>
      </c>
      <c r="BY82">
        <v>0</v>
      </c>
      <c r="BZ82">
        <v>0</v>
      </c>
      <c r="CA82">
        <v>0</v>
      </c>
      <c r="CB82">
        <v>0</v>
      </c>
      <c r="CC82">
        <v>1</v>
      </c>
      <c r="CD82">
        <v>1</v>
      </c>
      <c r="CE82">
        <v>1</v>
      </c>
      <c r="CF82">
        <v>0</v>
      </c>
      <c r="CG82">
        <v>0</v>
      </c>
      <c r="CH82">
        <v>0</v>
      </c>
      <c r="CI82">
        <v>0</v>
      </c>
      <c r="CJ82">
        <v>0</v>
      </c>
      <c r="CK82">
        <v>1</v>
      </c>
      <c r="CL82">
        <v>1</v>
      </c>
      <c r="CM82">
        <v>1</v>
      </c>
      <c r="CN82">
        <v>1</v>
      </c>
      <c r="CO82">
        <v>1</v>
      </c>
      <c r="CP82">
        <v>0</v>
      </c>
      <c r="CQ82">
        <v>0</v>
      </c>
      <c r="CR82">
        <v>1</v>
      </c>
      <c r="CS82">
        <v>1</v>
      </c>
      <c r="CT82">
        <v>1</v>
      </c>
      <c r="CU82">
        <v>0</v>
      </c>
      <c r="CV82">
        <v>0</v>
      </c>
      <c r="CW82">
        <v>1</v>
      </c>
      <c r="CX82">
        <v>1</v>
      </c>
      <c r="CY82">
        <v>1</v>
      </c>
      <c r="CZ82">
        <v>0</v>
      </c>
      <c r="DA82">
        <v>0</v>
      </c>
      <c r="DB82">
        <v>1</v>
      </c>
      <c r="DC82">
        <v>1</v>
      </c>
      <c r="DD82">
        <v>1</v>
      </c>
      <c r="DE82">
        <v>0</v>
      </c>
      <c r="DF82">
        <v>0</v>
      </c>
      <c r="DG82">
        <v>1</v>
      </c>
      <c r="DH82">
        <v>1</v>
      </c>
      <c r="DI82">
        <v>0</v>
      </c>
      <c r="DJ82">
        <v>0</v>
      </c>
      <c r="DK82">
        <v>0</v>
      </c>
      <c r="DL82">
        <v>0</v>
      </c>
      <c r="DM82">
        <v>1</v>
      </c>
      <c r="DN82">
        <v>1</v>
      </c>
      <c r="DO82">
        <v>0</v>
      </c>
      <c r="DP82">
        <v>0</v>
      </c>
      <c r="DQ82">
        <v>1</v>
      </c>
      <c r="DR82">
        <v>1</v>
      </c>
      <c r="DS82">
        <v>1</v>
      </c>
      <c r="DT82">
        <v>0</v>
      </c>
      <c r="DU82">
        <v>0</v>
      </c>
      <c r="DV82">
        <v>0</v>
      </c>
      <c r="DW82">
        <v>0</v>
      </c>
      <c r="DX82">
        <v>1</v>
      </c>
      <c r="DY82">
        <v>0</v>
      </c>
      <c r="DZ82">
        <v>0</v>
      </c>
      <c r="EA82">
        <v>0</v>
      </c>
      <c r="EB82">
        <v>1</v>
      </c>
      <c r="EC82" s="23"/>
      <c r="ED82">
        <v>0</v>
      </c>
      <c r="EE82">
        <v>0</v>
      </c>
      <c r="EF82">
        <v>1</v>
      </c>
      <c r="EG82">
        <v>1</v>
      </c>
      <c r="EH82">
        <v>1</v>
      </c>
      <c r="EI82">
        <v>0</v>
      </c>
      <c r="EJ82">
        <v>0</v>
      </c>
      <c r="EK82">
        <v>0</v>
      </c>
      <c r="EL82">
        <v>0</v>
      </c>
      <c r="EM82">
        <v>0</v>
      </c>
      <c r="EN82">
        <v>0</v>
      </c>
      <c r="EO82">
        <v>0</v>
      </c>
      <c r="EP82">
        <v>1</v>
      </c>
      <c r="EQ82">
        <v>1</v>
      </c>
      <c r="ER82">
        <v>1</v>
      </c>
      <c r="ES82">
        <v>0</v>
      </c>
      <c r="ET82">
        <v>0</v>
      </c>
      <c r="EU82">
        <v>1</v>
      </c>
      <c r="EV82">
        <v>1</v>
      </c>
      <c r="EW82">
        <v>1</v>
      </c>
      <c r="EX82">
        <v>0</v>
      </c>
      <c r="EY82">
        <v>0</v>
      </c>
      <c r="EZ82">
        <v>1</v>
      </c>
      <c r="FA82">
        <v>1</v>
      </c>
      <c r="FB82">
        <v>1</v>
      </c>
      <c r="FC82">
        <v>0</v>
      </c>
      <c r="FD82">
        <v>0</v>
      </c>
      <c r="FE82">
        <v>1</v>
      </c>
      <c r="FF82">
        <v>1</v>
      </c>
      <c r="FG82">
        <v>1</v>
      </c>
      <c r="FH82">
        <v>0</v>
      </c>
      <c r="FI82">
        <v>0</v>
      </c>
      <c r="FJ82">
        <v>1</v>
      </c>
      <c r="FK82">
        <v>1</v>
      </c>
      <c r="FL82">
        <v>1</v>
      </c>
      <c r="FM82">
        <v>0</v>
      </c>
      <c r="FN82">
        <v>0</v>
      </c>
      <c r="FO82">
        <v>0</v>
      </c>
      <c r="FP82">
        <v>0</v>
      </c>
      <c r="FQ82">
        <v>0</v>
      </c>
      <c r="FR82">
        <v>0</v>
      </c>
      <c r="FS82">
        <v>0</v>
      </c>
      <c r="FT82">
        <v>1</v>
      </c>
      <c r="FU82">
        <v>1</v>
      </c>
      <c r="FV82">
        <v>1</v>
      </c>
      <c r="FW82">
        <v>0</v>
      </c>
      <c r="FX82">
        <v>0</v>
      </c>
      <c r="FY82">
        <v>1</v>
      </c>
      <c r="FZ82">
        <v>1</v>
      </c>
      <c r="GA82">
        <v>1</v>
      </c>
      <c r="GB82">
        <v>0</v>
      </c>
      <c r="GC82">
        <v>0</v>
      </c>
      <c r="GD82">
        <v>1</v>
      </c>
      <c r="GE82">
        <v>1</v>
      </c>
      <c r="GF82">
        <v>1</v>
      </c>
      <c r="GG82" s="60">
        <v>0</v>
      </c>
      <c r="GH82" s="60">
        <v>0</v>
      </c>
      <c r="GI82" s="60">
        <v>0</v>
      </c>
      <c r="GJ82" s="60">
        <v>0</v>
      </c>
      <c r="GK82" s="60">
        <v>1</v>
      </c>
      <c r="GL82">
        <v>0</v>
      </c>
      <c r="GM82">
        <v>0</v>
      </c>
      <c r="GN82">
        <v>0</v>
      </c>
      <c r="GO82">
        <v>0</v>
      </c>
      <c r="GP82">
        <v>1</v>
      </c>
      <c r="GQ82">
        <v>0</v>
      </c>
      <c r="GR82">
        <v>0</v>
      </c>
      <c r="GS82">
        <v>1</v>
      </c>
      <c r="GT82">
        <v>1</v>
      </c>
      <c r="GU82">
        <v>1</v>
      </c>
      <c r="GV82">
        <v>0</v>
      </c>
      <c r="GW82">
        <v>0</v>
      </c>
      <c r="GX82">
        <v>0</v>
      </c>
      <c r="GY82">
        <v>1</v>
      </c>
      <c r="GZ82">
        <v>1</v>
      </c>
      <c r="HA82">
        <v>0</v>
      </c>
      <c r="HB82">
        <v>0</v>
      </c>
      <c r="HC82">
        <v>1</v>
      </c>
      <c r="HD82">
        <v>1</v>
      </c>
      <c r="HE82">
        <v>1</v>
      </c>
      <c r="HF82">
        <v>0</v>
      </c>
      <c r="HG82">
        <v>0</v>
      </c>
      <c r="HH82">
        <v>1</v>
      </c>
      <c r="HI82">
        <v>1</v>
      </c>
      <c r="HJ82">
        <v>1</v>
      </c>
      <c r="HK82">
        <v>0</v>
      </c>
      <c r="HL82">
        <v>0</v>
      </c>
      <c r="HM82">
        <v>0</v>
      </c>
      <c r="HN82">
        <v>0</v>
      </c>
      <c r="HO82">
        <v>0</v>
      </c>
      <c r="HP82">
        <v>0</v>
      </c>
      <c r="HQ82">
        <v>0</v>
      </c>
      <c r="HR82">
        <v>0</v>
      </c>
      <c r="HS82">
        <v>0</v>
      </c>
      <c r="HT82">
        <v>0</v>
      </c>
      <c r="HU82">
        <v>0</v>
      </c>
      <c r="HV82">
        <v>0</v>
      </c>
      <c r="HW82">
        <v>1</v>
      </c>
      <c r="HX82">
        <v>1</v>
      </c>
      <c r="HY82">
        <v>1</v>
      </c>
      <c r="HZ82">
        <v>0</v>
      </c>
      <c r="IA82">
        <v>0</v>
      </c>
      <c r="IB82">
        <v>1</v>
      </c>
      <c r="IC82">
        <v>1</v>
      </c>
      <c r="ID82">
        <v>1</v>
      </c>
      <c r="IE82">
        <v>0</v>
      </c>
      <c r="IF82">
        <v>0</v>
      </c>
      <c r="IG82">
        <v>0</v>
      </c>
      <c r="IH82">
        <v>1</v>
      </c>
      <c r="II82">
        <v>1</v>
      </c>
      <c r="IJ82">
        <v>0</v>
      </c>
      <c r="IK82">
        <v>0</v>
      </c>
      <c r="IL82">
        <v>0</v>
      </c>
      <c r="IM82">
        <v>0</v>
      </c>
      <c r="IN82" s="26">
        <v>0</v>
      </c>
    </row>
    <row r="83" spans="1:248" x14ac:dyDescent="0.35">
      <c r="A83" s="28" t="s">
        <v>214</v>
      </c>
      <c r="EC83" s="23"/>
      <c r="IN83" s="26"/>
    </row>
    <row r="84" spans="1:248" x14ac:dyDescent="0.35">
      <c r="A84" s="27">
        <v>56</v>
      </c>
      <c r="B84" t="s">
        <v>215</v>
      </c>
      <c r="C84" t="s">
        <v>216</v>
      </c>
      <c r="D84">
        <v>0</v>
      </c>
      <c r="E84">
        <v>0</v>
      </c>
      <c r="F84">
        <v>1</v>
      </c>
      <c r="G84">
        <v>1</v>
      </c>
      <c r="H84">
        <v>1</v>
      </c>
      <c r="I84">
        <v>1</v>
      </c>
      <c r="J84">
        <v>1</v>
      </c>
      <c r="K84">
        <v>1</v>
      </c>
      <c r="L84">
        <v>1</v>
      </c>
      <c r="M84">
        <v>1</v>
      </c>
      <c r="N84">
        <v>1</v>
      </c>
      <c r="O84">
        <v>1</v>
      </c>
      <c r="P84">
        <v>1</v>
      </c>
      <c r="Q84">
        <v>1</v>
      </c>
      <c r="R84">
        <v>1</v>
      </c>
      <c r="S84">
        <v>1</v>
      </c>
      <c r="T84">
        <v>0</v>
      </c>
      <c r="U84">
        <v>1</v>
      </c>
      <c r="V84">
        <v>1</v>
      </c>
      <c r="W84">
        <v>1</v>
      </c>
      <c r="X84">
        <v>0</v>
      </c>
      <c r="Y84">
        <v>0</v>
      </c>
      <c r="Z84">
        <v>0</v>
      </c>
      <c r="AA84">
        <v>0</v>
      </c>
      <c r="AB84">
        <v>0</v>
      </c>
      <c r="AC84">
        <v>0</v>
      </c>
      <c r="AD84">
        <v>0</v>
      </c>
      <c r="AE84">
        <v>0</v>
      </c>
      <c r="AF84">
        <v>1</v>
      </c>
      <c r="AG84">
        <v>1</v>
      </c>
      <c r="AH84">
        <v>0</v>
      </c>
      <c r="AI84">
        <v>1</v>
      </c>
      <c r="AJ84">
        <v>1</v>
      </c>
      <c r="AK84">
        <v>1</v>
      </c>
      <c r="AL84">
        <v>1</v>
      </c>
      <c r="AM84">
        <v>0</v>
      </c>
      <c r="AN84">
        <v>1</v>
      </c>
      <c r="AO84">
        <v>0</v>
      </c>
      <c r="AP84">
        <v>1</v>
      </c>
      <c r="AQ84">
        <v>1</v>
      </c>
      <c r="AR84">
        <v>0</v>
      </c>
      <c r="AS84">
        <v>0</v>
      </c>
      <c r="AT84">
        <v>1</v>
      </c>
      <c r="AU84">
        <v>1</v>
      </c>
      <c r="AV84">
        <v>1</v>
      </c>
      <c r="AW84">
        <v>1</v>
      </c>
      <c r="AX84">
        <v>1</v>
      </c>
      <c r="AY84">
        <v>1</v>
      </c>
      <c r="AZ84">
        <v>1</v>
      </c>
      <c r="BA84">
        <v>1</v>
      </c>
      <c r="BB84">
        <v>0</v>
      </c>
      <c r="BC84">
        <v>0</v>
      </c>
      <c r="BD84">
        <v>0</v>
      </c>
      <c r="BE84">
        <v>0</v>
      </c>
      <c r="BF84">
        <v>0</v>
      </c>
      <c r="BG84">
        <v>1</v>
      </c>
      <c r="BH84">
        <v>1</v>
      </c>
      <c r="BI84">
        <v>1</v>
      </c>
      <c r="BJ84">
        <v>1</v>
      </c>
      <c r="BK84">
        <v>1</v>
      </c>
      <c r="BL84">
        <v>0</v>
      </c>
      <c r="BM84">
        <v>0</v>
      </c>
      <c r="BN84">
        <v>0</v>
      </c>
      <c r="BO84">
        <v>0</v>
      </c>
      <c r="BP84">
        <v>0</v>
      </c>
      <c r="BQ84">
        <v>0</v>
      </c>
      <c r="BR84">
        <v>1</v>
      </c>
      <c r="BS84">
        <v>1</v>
      </c>
      <c r="BT84">
        <v>1</v>
      </c>
      <c r="BU84">
        <v>1</v>
      </c>
      <c r="BV84">
        <v>1</v>
      </c>
      <c r="BW84">
        <v>1</v>
      </c>
      <c r="BX84">
        <v>1</v>
      </c>
      <c r="BY84">
        <v>1</v>
      </c>
      <c r="BZ84">
        <v>1</v>
      </c>
      <c r="CA84">
        <v>0</v>
      </c>
      <c r="CB84">
        <v>0</v>
      </c>
      <c r="CC84">
        <v>0</v>
      </c>
      <c r="CD84">
        <v>1</v>
      </c>
      <c r="CE84">
        <v>1</v>
      </c>
      <c r="CF84">
        <v>0</v>
      </c>
      <c r="CG84">
        <v>0</v>
      </c>
      <c r="CH84">
        <v>0</v>
      </c>
      <c r="CI84">
        <v>0</v>
      </c>
      <c r="CJ84">
        <v>0</v>
      </c>
      <c r="CK84">
        <v>1</v>
      </c>
      <c r="CL84">
        <v>1</v>
      </c>
      <c r="CM84">
        <v>1</v>
      </c>
      <c r="CN84">
        <v>1</v>
      </c>
      <c r="CO84">
        <v>1</v>
      </c>
      <c r="CP84">
        <v>0</v>
      </c>
      <c r="CQ84">
        <v>0</v>
      </c>
      <c r="CR84">
        <v>1</v>
      </c>
      <c r="CS84">
        <v>1</v>
      </c>
      <c r="CT84">
        <v>1</v>
      </c>
      <c r="CU84">
        <v>0</v>
      </c>
      <c r="CV84">
        <v>0</v>
      </c>
      <c r="CW84">
        <v>1</v>
      </c>
      <c r="CX84">
        <v>1</v>
      </c>
      <c r="CY84">
        <v>1</v>
      </c>
      <c r="CZ84">
        <v>0</v>
      </c>
      <c r="DA84">
        <v>0</v>
      </c>
      <c r="DB84">
        <v>0</v>
      </c>
      <c r="DC84">
        <v>1</v>
      </c>
      <c r="DD84">
        <v>1</v>
      </c>
      <c r="DE84">
        <v>0</v>
      </c>
      <c r="DF84">
        <v>0</v>
      </c>
      <c r="DG84">
        <v>1</v>
      </c>
      <c r="DH84">
        <v>1</v>
      </c>
      <c r="DI84">
        <v>0</v>
      </c>
      <c r="DJ84">
        <v>0</v>
      </c>
      <c r="DK84">
        <v>0</v>
      </c>
      <c r="DL84">
        <v>0</v>
      </c>
      <c r="DM84">
        <v>0</v>
      </c>
      <c r="DN84">
        <v>1</v>
      </c>
      <c r="DO84">
        <v>0</v>
      </c>
      <c r="DP84">
        <v>0</v>
      </c>
      <c r="DQ84">
        <v>1</v>
      </c>
      <c r="DR84">
        <v>1</v>
      </c>
      <c r="DS84">
        <v>1</v>
      </c>
      <c r="DT84">
        <v>0</v>
      </c>
      <c r="DU84">
        <v>1</v>
      </c>
      <c r="DV84">
        <v>1</v>
      </c>
      <c r="DW84">
        <v>1</v>
      </c>
      <c r="DX84">
        <v>1</v>
      </c>
      <c r="DY84">
        <v>0</v>
      </c>
      <c r="DZ84">
        <v>0</v>
      </c>
      <c r="EA84">
        <v>0</v>
      </c>
      <c r="EB84">
        <v>1</v>
      </c>
      <c r="EC84" s="23"/>
      <c r="ED84">
        <v>0</v>
      </c>
      <c r="EE84">
        <v>0</v>
      </c>
      <c r="EF84">
        <v>1</v>
      </c>
      <c r="EG84">
        <v>1</v>
      </c>
      <c r="EH84">
        <v>1</v>
      </c>
      <c r="EI84">
        <v>0</v>
      </c>
      <c r="EJ84">
        <v>0</v>
      </c>
      <c r="EK84">
        <v>0</v>
      </c>
      <c r="EL84">
        <v>0</v>
      </c>
      <c r="EM84">
        <v>0</v>
      </c>
      <c r="EN84">
        <v>0</v>
      </c>
      <c r="EO84">
        <v>0</v>
      </c>
      <c r="EP84">
        <v>1</v>
      </c>
      <c r="EQ84">
        <v>1</v>
      </c>
      <c r="ER84">
        <v>1</v>
      </c>
      <c r="ES84">
        <v>0</v>
      </c>
      <c r="ET84">
        <v>0</v>
      </c>
      <c r="EU84">
        <v>1</v>
      </c>
      <c r="EV84">
        <v>1</v>
      </c>
      <c r="EW84">
        <v>1</v>
      </c>
      <c r="EX84">
        <v>0</v>
      </c>
      <c r="EY84">
        <v>0</v>
      </c>
      <c r="EZ84">
        <v>1</v>
      </c>
      <c r="FA84">
        <v>1</v>
      </c>
      <c r="FB84">
        <v>1</v>
      </c>
      <c r="FC84">
        <v>0</v>
      </c>
      <c r="FD84">
        <v>0</v>
      </c>
      <c r="FE84">
        <v>1</v>
      </c>
      <c r="FF84">
        <v>1</v>
      </c>
      <c r="FG84">
        <v>1</v>
      </c>
      <c r="FH84">
        <v>0</v>
      </c>
      <c r="FI84">
        <v>0</v>
      </c>
      <c r="FJ84">
        <v>0</v>
      </c>
      <c r="FK84">
        <v>0</v>
      </c>
      <c r="FL84">
        <v>0</v>
      </c>
      <c r="FM84">
        <v>0</v>
      </c>
      <c r="FN84">
        <v>0</v>
      </c>
      <c r="FO84">
        <v>0</v>
      </c>
      <c r="FP84">
        <v>0</v>
      </c>
      <c r="FQ84">
        <v>0</v>
      </c>
      <c r="FR84">
        <v>0</v>
      </c>
      <c r="FS84">
        <v>0</v>
      </c>
      <c r="FT84">
        <v>0</v>
      </c>
      <c r="FU84">
        <v>0</v>
      </c>
      <c r="FV84">
        <v>0</v>
      </c>
      <c r="FW84">
        <v>0</v>
      </c>
      <c r="FX84">
        <v>0</v>
      </c>
      <c r="FY84">
        <v>0</v>
      </c>
      <c r="FZ84">
        <v>0</v>
      </c>
      <c r="GA84">
        <v>0</v>
      </c>
      <c r="GB84">
        <v>0</v>
      </c>
      <c r="GC84">
        <v>0</v>
      </c>
      <c r="GD84">
        <v>1</v>
      </c>
      <c r="GE84">
        <v>1</v>
      </c>
      <c r="GF84">
        <v>1</v>
      </c>
      <c r="GG84" s="60">
        <v>0</v>
      </c>
      <c r="GH84" s="60">
        <v>0</v>
      </c>
      <c r="GI84" s="60">
        <v>0</v>
      </c>
      <c r="GJ84" s="60">
        <v>0</v>
      </c>
      <c r="GK84" s="60">
        <v>1</v>
      </c>
      <c r="GL84">
        <v>0</v>
      </c>
      <c r="GM84">
        <v>0</v>
      </c>
      <c r="GN84">
        <v>0</v>
      </c>
      <c r="GO84">
        <v>0</v>
      </c>
      <c r="GP84">
        <v>0</v>
      </c>
      <c r="GQ84">
        <v>0</v>
      </c>
      <c r="GR84">
        <v>0</v>
      </c>
      <c r="GS84">
        <v>1</v>
      </c>
      <c r="GT84">
        <v>1</v>
      </c>
      <c r="GU84">
        <v>1</v>
      </c>
      <c r="GV84">
        <v>0</v>
      </c>
      <c r="GW84">
        <v>0</v>
      </c>
      <c r="GX84">
        <v>0</v>
      </c>
      <c r="GY84">
        <v>1</v>
      </c>
      <c r="GZ84">
        <v>1</v>
      </c>
      <c r="HA84">
        <v>0</v>
      </c>
      <c r="HB84">
        <v>0</v>
      </c>
      <c r="HC84">
        <v>1</v>
      </c>
      <c r="HD84">
        <v>1</v>
      </c>
      <c r="HE84">
        <v>1</v>
      </c>
      <c r="HF84">
        <v>0</v>
      </c>
      <c r="HG84">
        <v>0</v>
      </c>
      <c r="HH84">
        <v>1</v>
      </c>
      <c r="HI84">
        <v>1</v>
      </c>
      <c r="HJ84">
        <v>1</v>
      </c>
      <c r="HK84">
        <v>0</v>
      </c>
      <c r="HL84">
        <v>0</v>
      </c>
      <c r="HM84">
        <v>1</v>
      </c>
      <c r="HN84">
        <v>0</v>
      </c>
      <c r="HO84">
        <v>1</v>
      </c>
      <c r="HP84">
        <v>0</v>
      </c>
      <c r="HQ84">
        <v>0</v>
      </c>
      <c r="HR84">
        <v>1</v>
      </c>
      <c r="HS84">
        <v>1</v>
      </c>
      <c r="HT84">
        <v>1</v>
      </c>
      <c r="HU84">
        <v>0</v>
      </c>
      <c r="HV84">
        <v>0</v>
      </c>
      <c r="HW84">
        <v>1</v>
      </c>
      <c r="HX84">
        <v>1</v>
      </c>
      <c r="HY84">
        <v>1</v>
      </c>
      <c r="HZ84">
        <v>0</v>
      </c>
      <c r="IA84">
        <v>0</v>
      </c>
      <c r="IB84">
        <v>1</v>
      </c>
      <c r="IC84">
        <v>1</v>
      </c>
      <c r="ID84">
        <v>1</v>
      </c>
      <c r="IE84">
        <v>0</v>
      </c>
      <c r="IF84">
        <v>0</v>
      </c>
      <c r="IG84">
        <v>0</v>
      </c>
      <c r="IH84">
        <v>1</v>
      </c>
      <c r="II84">
        <v>1</v>
      </c>
      <c r="IJ84">
        <v>0</v>
      </c>
      <c r="IK84">
        <v>0</v>
      </c>
      <c r="IL84">
        <v>1</v>
      </c>
      <c r="IM84">
        <v>1</v>
      </c>
      <c r="IN84" s="26">
        <v>1</v>
      </c>
    </row>
    <row r="85" spans="1:248" x14ac:dyDescent="0.35">
      <c r="A85" s="28" t="s">
        <v>217</v>
      </c>
      <c r="EC85" s="23"/>
      <c r="IN85" s="26"/>
    </row>
    <row r="86" spans="1:248" x14ac:dyDescent="0.35">
      <c r="A86" s="27">
        <v>57</v>
      </c>
      <c r="B86" t="s">
        <v>218</v>
      </c>
      <c r="C86" t="s">
        <v>219</v>
      </c>
      <c r="D86">
        <v>0</v>
      </c>
      <c r="E86">
        <v>0</v>
      </c>
      <c r="F86">
        <v>0</v>
      </c>
      <c r="G86">
        <v>0</v>
      </c>
      <c r="H86">
        <v>0</v>
      </c>
      <c r="I86">
        <v>0</v>
      </c>
      <c r="J86">
        <v>0</v>
      </c>
      <c r="K86">
        <v>0</v>
      </c>
      <c r="L86">
        <v>0</v>
      </c>
      <c r="M86">
        <v>0</v>
      </c>
      <c r="N86">
        <v>0</v>
      </c>
      <c r="O86">
        <v>0</v>
      </c>
      <c r="P86">
        <v>0</v>
      </c>
      <c r="Q86">
        <v>0</v>
      </c>
      <c r="R86">
        <v>0</v>
      </c>
      <c r="S86">
        <v>0</v>
      </c>
      <c r="T86">
        <v>0</v>
      </c>
      <c r="U86">
        <v>0</v>
      </c>
      <c r="V86">
        <v>0</v>
      </c>
      <c r="W86">
        <v>0</v>
      </c>
      <c r="X86">
        <v>0</v>
      </c>
      <c r="Y86">
        <v>0</v>
      </c>
      <c r="Z86">
        <v>0</v>
      </c>
      <c r="AA86">
        <v>0</v>
      </c>
      <c r="AB86">
        <v>0</v>
      </c>
      <c r="AC86">
        <v>0</v>
      </c>
      <c r="AD86">
        <v>0</v>
      </c>
      <c r="AE86">
        <v>0</v>
      </c>
      <c r="AF86">
        <v>0</v>
      </c>
      <c r="AG86">
        <v>0</v>
      </c>
      <c r="AH86">
        <v>0</v>
      </c>
      <c r="AI86">
        <v>0</v>
      </c>
      <c r="AJ86">
        <v>0</v>
      </c>
      <c r="AK86">
        <v>0</v>
      </c>
      <c r="AL86">
        <v>0</v>
      </c>
      <c r="AM86">
        <v>0</v>
      </c>
      <c r="AN86">
        <v>0</v>
      </c>
      <c r="AO86">
        <v>0</v>
      </c>
      <c r="AP86">
        <v>0</v>
      </c>
      <c r="AQ86">
        <v>0</v>
      </c>
      <c r="AR86">
        <v>0</v>
      </c>
      <c r="AS86">
        <v>0</v>
      </c>
      <c r="AT86">
        <v>0</v>
      </c>
      <c r="AU86">
        <v>0</v>
      </c>
      <c r="AV86">
        <v>0</v>
      </c>
      <c r="AW86">
        <v>0</v>
      </c>
      <c r="AX86">
        <v>0</v>
      </c>
      <c r="AY86">
        <v>0</v>
      </c>
      <c r="AZ86">
        <v>0</v>
      </c>
      <c r="BA86">
        <v>0</v>
      </c>
      <c r="BB86">
        <v>0</v>
      </c>
      <c r="BC86">
        <v>0</v>
      </c>
      <c r="BD86">
        <v>0</v>
      </c>
      <c r="BE86">
        <v>0</v>
      </c>
      <c r="BF86">
        <v>0</v>
      </c>
      <c r="BG86">
        <v>0</v>
      </c>
      <c r="BH86">
        <v>0</v>
      </c>
      <c r="BI86">
        <v>0</v>
      </c>
      <c r="BJ86">
        <v>0</v>
      </c>
      <c r="BK86">
        <v>0</v>
      </c>
      <c r="BL86">
        <v>0</v>
      </c>
      <c r="BM86">
        <v>0</v>
      </c>
      <c r="BN86">
        <v>0</v>
      </c>
      <c r="BO86">
        <v>0</v>
      </c>
      <c r="BP86">
        <v>0</v>
      </c>
      <c r="BQ86">
        <v>0</v>
      </c>
      <c r="BR86">
        <v>0</v>
      </c>
      <c r="BS86">
        <v>0</v>
      </c>
      <c r="BT86">
        <v>0</v>
      </c>
      <c r="BU86">
        <v>0</v>
      </c>
      <c r="BV86">
        <v>0</v>
      </c>
      <c r="BW86">
        <v>0</v>
      </c>
      <c r="BX86">
        <v>0</v>
      </c>
      <c r="BY86">
        <v>0</v>
      </c>
      <c r="BZ86">
        <v>0</v>
      </c>
      <c r="CA86">
        <v>0</v>
      </c>
      <c r="CB86">
        <v>0</v>
      </c>
      <c r="CC86">
        <v>0</v>
      </c>
      <c r="CD86">
        <v>0</v>
      </c>
      <c r="CE86">
        <v>0</v>
      </c>
      <c r="CF86">
        <v>0</v>
      </c>
      <c r="CG86">
        <v>0</v>
      </c>
      <c r="CH86">
        <v>0</v>
      </c>
      <c r="CI86">
        <v>0</v>
      </c>
      <c r="CJ86">
        <v>0</v>
      </c>
      <c r="CK86">
        <v>0</v>
      </c>
      <c r="CL86">
        <v>0</v>
      </c>
      <c r="CM86">
        <v>0</v>
      </c>
      <c r="CN86">
        <v>0</v>
      </c>
      <c r="CO86">
        <v>0</v>
      </c>
      <c r="CP86">
        <v>0</v>
      </c>
      <c r="CQ86">
        <v>0</v>
      </c>
      <c r="CR86">
        <v>0</v>
      </c>
      <c r="CS86">
        <v>0</v>
      </c>
      <c r="CT86">
        <v>0</v>
      </c>
      <c r="CU86">
        <v>0</v>
      </c>
      <c r="CV86">
        <v>0</v>
      </c>
      <c r="CW86">
        <v>0</v>
      </c>
      <c r="CX86">
        <v>0</v>
      </c>
      <c r="CY86">
        <v>0</v>
      </c>
      <c r="CZ86">
        <v>0</v>
      </c>
      <c r="DA86">
        <v>0</v>
      </c>
      <c r="DB86">
        <v>0</v>
      </c>
      <c r="DC86">
        <v>1</v>
      </c>
      <c r="DD86">
        <v>1</v>
      </c>
      <c r="DE86">
        <v>0</v>
      </c>
      <c r="DF86">
        <v>0</v>
      </c>
      <c r="DG86">
        <v>1</v>
      </c>
      <c r="DH86">
        <v>1</v>
      </c>
      <c r="DI86">
        <v>0</v>
      </c>
      <c r="DJ86">
        <v>0</v>
      </c>
      <c r="DK86">
        <v>0</v>
      </c>
      <c r="DL86">
        <v>0</v>
      </c>
      <c r="DM86">
        <v>0</v>
      </c>
      <c r="DN86">
        <v>1</v>
      </c>
      <c r="DO86">
        <v>0</v>
      </c>
      <c r="DP86">
        <v>0</v>
      </c>
      <c r="DQ86">
        <v>0</v>
      </c>
      <c r="DR86">
        <v>0</v>
      </c>
      <c r="DS86">
        <v>0</v>
      </c>
      <c r="DT86">
        <v>0</v>
      </c>
      <c r="DU86">
        <v>0</v>
      </c>
      <c r="DV86">
        <v>0</v>
      </c>
      <c r="DW86">
        <v>0</v>
      </c>
      <c r="DX86">
        <v>1</v>
      </c>
      <c r="DY86">
        <v>0</v>
      </c>
      <c r="DZ86">
        <v>0</v>
      </c>
      <c r="EA86">
        <v>0</v>
      </c>
      <c r="EB86">
        <v>0</v>
      </c>
      <c r="EC86" s="23"/>
      <c r="ED86">
        <v>0</v>
      </c>
      <c r="EE86">
        <v>0</v>
      </c>
      <c r="EF86">
        <v>1</v>
      </c>
      <c r="EG86">
        <v>0</v>
      </c>
      <c r="EH86">
        <v>0</v>
      </c>
      <c r="EI86">
        <v>0</v>
      </c>
      <c r="EJ86">
        <v>0</v>
      </c>
      <c r="EK86">
        <v>0</v>
      </c>
      <c r="EL86">
        <v>0</v>
      </c>
      <c r="EM86">
        <v>0</v>
      </c>
      <c r="EN86">
        <v>0</v>
      </c>
      <c r="EO86">
        <v>0</v>
      </c>
      <c r="EP86">
        <v>0</v>
      </c>
      <c r="EQ86">
        <v>0</v>
      </c>
      <c r="ER86">
        <v>0</v>
      </c>
      <c r="ES86">
        <v>0</v>
      </c>
      <c r="ET86">
        <v>0</v>
      </c>
      <c r="EU86">
        <v>0</v>
      </c>
      <c r="EV86">
        <v>0</v>
      </c>
      <c r="EW86">
        <v>0</v>
      </c>
      <c r="EX86">
        <v>0</v>
      </c>
      <c r="EY86">
        <v>0</v>
      </c>
      <c r="EZ86">
        <v>0</v>
      </c>
      <c r="FA86">
        <v>0</v>
      </c>
      <c r="FB86">
        <v>0</v>
      </c>
      <c r="FC86">
        <v>0</v>
      </c>
      <c r="FD86">
        <v>0</v>
      </c>
      <c r="FE86">
        <v>0</v>
      </c>
      <c r="FF86">
        <v>0</v>
      </c>
      <c r="FG86">
        <v>0</v>
      </c>
      <c r="FH86">
        <v>0</v>
      </c>
      <c r="FI86">
        <v>0</v>
      </c>
      <c r="FJ86">
        <v>0</v>
      </c>
      <c r="FK86">
        <v>0</v>
      </c>
      <c r="FL86">
        <v>0</v>
      </c>
      <c r="FM86">
        <v>0</v>
      </c>
      <c r="FN86">
        <v>0</v>
      </c>
      <c r="FO86">
        <v>0</v>
      </c>
      <c r="FP86">
        <v>0</v>
      </c>
      <c r="FQ86">
        <v>0</v>
      </c>
      <c r="FR86">
        <v>0</v>
      </c>
      <c r="FS86">
        <v>0</v>
      </c>
      <c r="FT86">
        <v>0</v>
      </c>
      <c r="FU86">
        <v>0</v>
      </c>
      <c r="FV86">
        <v>0</v>
      </c>
      <c r="FW86">
        <v>0</v>
      </c>
      <c r="FX86">
        <v>0</v>
      </c>
      <c r="FY86">
        <v>0</v>
      </c>
      <c r="FZ86">
        <v>0</v>
      </c>
      <c r="GA86">
        <v>0</v>
      </c>
      <c r="GB86">
        <v>0</v>
      </c>
      <c r="GC86">
        <v>0</v>
      </c>
      <c r="GD86">
        <v>0</v>
      </c>
      <c r="GE86">
        <v>0</v>
      </c>
      <c r="GF86">
        <v>0</v>
      </c>
      <c r="GG86" s="60">
        <v>0</v>
      </c>
      <c r="GH86" s="60">
        <v>0</v>
      </c>
      <c r="GI86" s="60">
        <v>0</v>
      </c>
      <c r="GJ86" s="60">
        <v>0</v>
      </c>
      <c r="GK86" s="60">
        <v>0</v>
      </c>
      <c r="GL86">
        <v>0</v>
      </c>
      <c r="GM86">
        <v>0</v>
      </c>
      <c r="GN86">
        <v>0</v>
      </c>
      <c r="GO86">
        <v>0</v>
      </c>
      <c r="GP86">
        <v>0</v>
      </c>
      <c r="GQ86">
        <v>0</v>
      </c>
      <c r="GR86">
        <v>0</v>
      </c>
      <c r="GS86">
        <v>0</v>
      </c>
      <c r="GT86">
        <v>0</v>
      </c>
      <c r="GU86">
        <v>0</v>
      </c>
      <c r="GV86">
        <v>0</v>
      </c>
      <c r="GW86">
        <v>0</v>
      </c>
      <c r="GX86">
        <v>0</v>
      </c>
      <c r="GY86">
        <v>0</v>
      </c>
      <c r="GZ86">
        <v>0</v>
      </c>
      <c r="HA86">
        <v>0</v>
      </c>
      <c r="HB86">
        <v>0</v>
      </c>
      <c r="HC86">
        <v>0</v>
      </c>
      <c r="HD86">
        <v>0</v>
      </c>
      <c r="HE86">
        <v>0</v>
      </c>
      <c r="HF86">
        <v>0</v>
      </c>
      <c r="HG86">
        <v>0</v>
      </c>
      <c r="HH86">
        <v>0</v>
      </c>
      <c r="HI86">
        <v>0</v>
      </c>
      <c r="HJ86">
        <v>0</v>
      </c>
      <c r="HK86">
        <v>0</v>
      </c>
      <c r="HL86">
        <v>0</v>
      </c>
      <c r="HM86">
        <v>0</v>
      </c>
      <c r="HN86">
        <v>0</v>
      </c>
      <c r="HO86">
        <v>0</v>
      </c>
      <c r="HP86">
        <v>0</v>
      </c>
      <c r="HQ86">
        <v>0</v>
      </c>
      <c r="HR86">
        <v>0</v>
      </c>
      <c r="HS86">
        <v>0</v>
      </c>
      <c r="HT86">
        <v>0</v>
      </c>
      <c r="HU86">
        <v>0</v>
      </c>
      <c r="HV86">
        <v>0</v>
      </c>
      <c r="HW86">
        <v>0</v>
      </c>
      <c r="HX86">
        <v>0</v>
      </c>
      <c r="HY86">
        <v>0</v>
      </c>
      <c r="HZ86">
        <v>0</v>
      </c>
      <c r="IA86">
        <v>0</v>
      </c>
      <c r="IB86">
        <v>0</v>
      </c>
      <c r="IC86">
        <v>0</v>
      </c>
      <c r="ID86">
        <v>0</v>
      </c>
      <c r="IE86">
        <v>0</v>
      </c>
      <c r="IF86">
        <v>0</v>
      </c>
      <c r="IG86">
        <v>0</v>
      </c>
      <c r="IH86">
        <v>0</v>
      </c>
      <c r="II86">
        <v>0</v>
      </c>
      <c r="IJ86">
        <v>0</v>
      </c>
      <c r="IK86">
        <v>0</v>
      </c>
      <c r="IL86">
        <v>0</v>
      </c>
      <c r="IM86">
        <v>0</v>
      </c>
      <c r="IN86" s="26">
        <v>0</v>
      </c>
    </row>
    <row r="87" spans="1:248" x14ac:dyDescent="0.35">
      <c r="A87" s="27">
        <v>58</v>
      </c>
      <c r="B87" t="s">
        <v>220</v>
      </c>
      <c r="C87" t="s">
        <v>221</v>
      </c>
      <c r="D87">
        <v>0</v>
      </c>
      <c r="E87">
        <v>0</v>
      </c>
      <c r="F87">
        <v>0</v>
      </c>
      <c r="G87">
        <v>0</v>
      </c>
      <c r="H87">
        <v>0</v>
      </c>
      <c r="I87">
        <v>0</v>
      </c>
      <c r="J87">
        <v>0</v>
      </c>
      <c r="K87">
        <v>0</v>
      </c>
      <c r="L87">
        <v>0</v>
      </c>
      <c r="M87">
        <v>0</v>
      </c>
      <c r="N87">
        <v>0</v>
      </c>
      <c r="O87">
        <v>0</v>
      </c>
      <c r="P87">
        <v>0</v>
      </c>
      <c r="Q87">
        <v>0</v>
      </c>
      <c r="R87">
        <v>0</v>
      </c>
      <c r="S87">
        <v>0</v>
      </c>
      <c r="T87">
        <v>0</v>
      </c>
      <c r="U87">
        <v>0</v>
      </c>
      <c r="V87">
        <v>0</v>
      </c>
      <c r="W87">
        <v>0</v>
      </c>
      <c r="X87">
        <v>0</v>
      </c>
      <c r="Y87">
        <v>0</v>
      </c>
      <c r="Z87">
        <v>0</v>
      </c>
      <c r="AA87">
        <v>0</v>
      </c>
      <c r="AB87">
        <v>0</v>
      </c>
      <c r="AC87">
        <v>0</v>
      </c>
      <c r="AD87">
        <v>0</v>
      </c>
      <c r="AE87">
        <v>0</v>
      </c>
      <c r="AF87">
        <v>0</v>
      </c>
      <c r="AG87">
        <v>0</v>
      </c>
      <c r="AH87">
        <v>0</v>
      </c>
      <c r="AI87">
        <v>0</v>
      </c>
      <c r="AJ87">
        <v>0</v>
      </c>
      <c r="AK87">
        <v>0</v>
      </c>
      <c r="AL87">
        <v>0</v>
      </c>
      <c r="AM87">
        <v>0</v>
      </c>
      <c r="AN87">
        <v>0</v>
      </c>
      <c r="AO87">
        <v>0</v>
      </c>
      <c r="AP87">
        <v>0</v>
      </c>
      <c r="AQ87">
        <v>0</v>
      </c>
      <c r="AR87">
        <v>0</v>
      </c>
      <c r="AS87">
        <v>0</v>
      </c>
      <c r="AT87">
        <v>0</v>
      </c>
      <c r="AU87">
        <v>0</v>
      </c>
      <c r="AV87">
        <v>0</v>
      </c>
      <c r="AW87">
        <v>0</v>
      </c>
      <c r="AX87">
        <v>0</v>
      </c>
      <c r="AY87">
        <v>0</v>
      </c>
      <c r="AZ87">
        <v>0</v>
      </c>
      <c r="BA87">
        <v>0</v>
      </c>
      <c r="BB87">
        <v>0</v>
      </c>
      <c r="BC87">
        <v>0</v>
      </c>
      <c r="BD87">
        <v>0</v>
      </c>
      <c r="BE87">
        <v>0</v>
      </c>
      <c r="BF87">
        <v>0</v>
      </c>
      <c r="BG87">
        <v>0</v>
      </c>
      <c r="BH87">
        <v>0</v>
      </c>
      <c r="BI87">
        <v>0</v>
      </c>
      <c r="BJ87">
        <v>0</v>
      </c>
      <c r="BK87">
        <v>0</v>
      </c>
      <c r="BL87">
        <v>0</v>
      </c>
      <c r="BM87">
        <v>0</v>
      </c>
      <c r="BN87">
        <v>0</v>
      </c>
      <c r="BO87">
        <v>0</v>
      </c>
      <c r="BP87">
        <v>0</v>
      </c>
      <c r="BQ87">
        <v>0</v>
      </c>
      <c r="BR87">
        <v>0</v>
      </c>
      <c r="BS87">
        <v>0</v>
      </c>
      <c r="BT87">
        <v>0</v>
      </c>
      <c r="BU87">
        <v>0</v>
      </c>
      <c r="BV87">
        <v>0</v>
      </c>
      <c r="BW87">
        <v>0</v>
      </c>
      <c r="BX87">
        <v>0</v>
      </c>
      <c r="BY87">
        <v>0</v>
      </c>
      <c r="BZ87">
        <v>0</v>
      </c>
      <c r="CA87">
        <v>0</v>
      </c>
      <c r="CB87">
        <v>0</v>
      </c>
      <c r="CC87">
        <v>0</v>
      </c>
      <c r="CD87">
        <v>0</v>
      </c>
      <c r="CE87">
        <v>0</v>
      </c>
      <c r="CF87">
        <v>0</v>
      </c>
      <c r="CG87">
        <v>0</v>
      </c>
      <c r="CH87">
        <v>0</v>
      </c>
      <c r="CI87">
        <v>0</v>
      </c>
      <c r="CJ87">
        <v>0</v>
      </c>
      <c r="CK87">
        <v>0</v>
      </c>
      <c r="CL87">
        <v>0</v>
      </c>
      <c r="CM87">
        <v>0</v>
      </c>
      <c r="CN87">
        <v>0</v>
      </c>
      <c r="CO87">
        <v>0</v>
      </c>
      <c r="CP87">
        <v>0</v>
      </c>
      <c r="CQ87">
        <v>0</v>
      </c>
      <c r="CR87">
        <v>0</v>
      </c>
      <c r="CS87">
        <v>0</v>
      </c>
      <c r="CT87">
        <v>0</v>
      </c>
      <c r="CU87">
        <v>0</v>
      </c>
      <c r="CV87">
        <v>0</v>
      </c>
      <c r="CW87">
        <v>0</v>
      </c>
      <c r="CX87">
        <v>0</v>
      </c>
      <c r="CY87">
        <v>0</v>
      </c>
      <c r="CZ87">
        <v>0</v>
      </c>
      <c r="DA87">
        <v>0</v>
      </c>
      <c r="DB87">
        <v>0</v>
      </c>
      <c r="DC87">
        <v>1</v>
      </c>
      <c r="DD87">
        <v>1</v>
      </c>
      <c r="DE87">
        <v>0</v>
      </c>
      <c r="DF87">
        <v>0</v>
      </c>
      <c r="DG87">
        <v>0</v>
      </c>
      <c r="DH87">
        <v>0</v>
      </c>
      <c r="DI87">
        <v>0</v>
      </c>
      <c r="DJ87">
        <v>0</v>
      </c>
      <c r="DK87">
        <v>0</v>
      </c>
      <c r="DL87">
        <v>0</v>
      </c>
      <c r="DM87">
        <v>0</v>
      </c>
      <c r="DN87">
        <v>1</v>
      </c>
      <c r="DO87">
        <v>0</v>
      </c>
      <c r="DP87">
        <v>0</v>
      </c>
      <c r="DQ87">
        <v>0</v>
      </c>
      <c r="DR87">
        <v>0</v>
      </c>
      <c r="DS87">
        <v>0</v>
      </c>
      <c r="DT87">
        <v>0</v>
      </c>
      <c r="DU87">
        <v>0</v>
      </c>
      <c r="DV87">
        <v>0</v>
      </c>
      <c r="DW87">
        <v>0</v>
      </c>
      <c r="DX87">
        <v>1</v>
      </c>
      <c r="DY87">
        <v>0</v>
      </c>
      <c r="DZ87">
        <v>0</v>
      </c>
      <c r="EA87">
        <v>0</v>
      </c>
      <c r="EB87">
        <v>0</v>
      </c>
      <c r="EC87" s="23"/>
      <c r="ED87">
        <v>0</v>
      </c>
      <c r="EE87">
        <v>0</v>
      </c>
      <c r="EF87">
        <v>0</v>
      </c>
      <c r="EG87">
        <v>0</v>
      </c>
      <c r="EH87">
        <v>0</v>
      </c>
      <c r="EI87">
        <v>0</v>
      </c>
      <c r="EJ87">
        <v>0</v>
      </c>
      <c r="EK87">
        <v>0</v>
      </c>
      <c r="EL87">
        <v>0</v>
      </c>
      <c r="EM87">
        <v>0</v>
      </c>
      <c r="EN87">
        <v>0</v>
      </c>
      <c r="EO87">
        <v>0</v>
      </c>
      <c r="EP87">
        <v>0</v>
      </c>
      <c r="EQ87">
        <v>0</v>
      </c>
      <c r="ER87">
        <v>0</v>
      </c>
      <c r="ES87">
        <v>0</v>
      </c>
      <c r="ET87">
        <v>0</v>
      </c>
      <c r="EU87">
        <v>0</v>
      </c>
      <c r="EV87">
        <v>0</v>
      </c>
      <c r="EW87">
        <v>0</v>
      </c>
      <c r="EX87">
        <v>0</v>
      </c>
      <c r="EY87">
        <v>0</v>
      </c>
      <c r="EZ87">
        <v>0</v>
      </c>
      <c r="FA87">
        <v>0</v>
      </c>
      <c r="FB87">
        <v>0</v>
      </c>
      <c r="FC87">
        <v>0</v>
      </c>
      <c r="FD87">
        <v>0</v>
      </c>
      <c r="FE87">
        <v>0</v>
      </c>
      <c r="FF87">
        <v>0</v>
      </c>
      <c r="FG87">
        <v>0</v>
      </c>
      <c r="FH87">
        <v>0</v>
      </c>
      <c r="FI87">
        <v>0</v>
      </c>
      <c r="FJ87">
        <v>0</v>
      </c>
      <c r="FK87">
        <v>0</v>
      </c>
      <c r="FL87">
        <v>0</v>
      </c>
      <c r="FM87">
        <v>0</v>
      </c>
      <c r="FN87">
        <v>0</v>
      </c>
      <c r="FO87">
        <v>0</v>
      </c>
      <c r="FP87">
        <v>0</v>
      </c>
      <c r="FQ87">
        <v>0</v>
      </c>
      <c r="FR87">
        <v>0</v>
      </c>
      <c r="FS87">
        <v>0</v>
      </c>
      <c r="FT87">
        <v>0</v>
      </c>
      <c r="FU87">
        <v>0</v>
      </c>
      <c r="FV87">
        <v>0</v>
      </c>
      <c r="FW87">
        <v>0</v>
      </c>
      <c r="FX87">
        <v>0</v>
      </c>
      <c r="FY87">
        <v>0</v>
      </c>
      <c r="FZ87">
        <v>0</v>
      </c>
      <c r="GA87">
        <v>0</v>
      </c>
      <c r="GB87">
        <v>0</v>
      </c>
      <c r="GC87">
        <v>0</v>
      </c>
      <c r="GD87">
        <v>0</v>
      </c>
      <c r="GE87">
        <v>0</v>
      </c>
      <c r="GF87">
        <v>0</v>
      </c>
      <c r="GG87" s="60">
        <v>0</v>
      </c>
      <c r="GH87" s="60">
        <v>0</v>
      </c>
      <c r="GI87" s="60">
        <v>0</v>
      </c>
      <c r="GJ87" s="60">
        <v>0</v>
      </c>
      <c r="GK87" s="60">
        <v>0</v>
      </c>
      <c r="GL87">
        <v>0</v>
      </c>
      <c r="GM87">
        <v>0</v>
      </c>
      <c r="GN87">
        <v>0</v>
      </c>
      <c r="GO87">
        <v>0</v>
      </c>
      <c r="GP87">
        <v>0</v>
      </c>
      <c r="GQ87">
        <v>0</v>
      </c>
      <c r="GR87">
        <v>0</v>
      </c>
      <c r="GS87">
        <v>0</v>
      </c>
      <c r="GT87">
        <v>0</v>
      </c>
      <c r="GU87">
        <v>0</v>
      </c>
      <c r="GV87">
        <v>0</v>
      </c>
      <c r="GW87">
        <v>0</v>
      </c>
      <c r="GX87">
        <v>0</v>
      </c>
      <c r="GY87">
        <v>0</v>
      </c>
      <c r="GZ87">
        <v>0</v>
      </c>
      <c r="HA87">
        <v>0</v>
      </c>
      <c r="HB87">
        <v>0</v>
      </c>
      <c r="HC87">
        <v>0</v>
      </c>
      <c r="HD87">
        <v>0</v>
      </c>
      <c r="HE87">
        <v>0</v>
      </c>
      <c r="HF87">
        <v>0</v>
      </c>
      <c r="HG87">
        <v>0</v>
      </c>
      <c r="HH87">
        <v>0</v>
      </c>
      <c r="HI87">
        <v>0</v>
      </c>
      <c r="HJ87">
        <v>0</v>
      </c>
      <c r="HK87">
        <v>0</v>
      </c>
      <c r="HL87">
        <v>0</v>
      </c>
      <c r="HM87">
        <v>0</v>
      </c>
      <c r="HN87">
        <v>0</v>
      </c>
      <c r="HO87">
        <v>0</v>
      </c>
      <c r="HP87">
        <v>0</v>
      </c>
      <c r="HQ87">
        <v>0</v>
      </c>
      <c r="HR87">
        <v>0</v>
      </c>
      <c r="HS87">
        <v>0</v>
      </c>
      <c r="HT87">
        <v>0</v>
      </c>
      <c r="HU87">
        <v>0</v>
      </c>
      <c r="HV87">
        <v>0</v>
      </c>
      <c r="HW87">
        <v>0</v>
      </c>
      <c r="HX87">
        <v>0</v>
      </c>
      <c r="HY87">
        <v>0</v>
      </c>
      <c r="HZ87">
        <v>0</v>
      </c>
      <c r="IA87">
        <v>0</v>
      </c>
      <c r="IB87">
        <v>0</v>
      </c>
      <c r="IC87">
        <v>0</v>
      </c>
      <c r="ID87">
        <v>0</v>
      </c>
      <c r="IE87">
        <v>0</v>
      </c>
      <c r="IF87">
        <v>0</v>
      </c>
      <c r="IG87">
        <v>0</v>
      </c>
      <c r="IH87">
        <v>0</v>
      </c>
      <c r="II87">
        <v>0</v>
      </c>
      <c r="IJ87">
        <v>0</v>
      </c>
      <c r="IK87">
        <v>0</v>
      </c>
      <c r="IL87">
        <v>0</v>
      </c>
      <c r="IM87">
        <v>0</v>
      </c>
      <c r="IN87" s="26">
        <v>0</v>
      </c>
    </row>
    <row r="88" spans="1:248" x14ac:dyDescent="0.35">
      <c r="A88" s="28" t="s">
        <v>222</v>
      </c>
      <c r="EC88" s="23"/>
      <c r="IN88" s="26"/>
    </row>
    <row r="89" spans="1:248" x14ac:dyDescent="0.35">
      <c r="A89" s="27">
        <v>59</v>
      </c>
      <c r="B89" t="s">
        <v>223</v>
      </c>
      <c r="C89" t="s">
        <v>224</v>
      </c>
      <c r="D89">
        <v>0</v>
      </c>
      <c r="E89">
        <v>0</v>
      </c>
      <c r="F89">
        <v>0</v>
      </c>
      <c r="G89">
        <v>0</v>
      </c>
      <c r="H89">
        <v>0</v>
      </c>
      <c r="I89">
        <v>0</v>
      </c>
      <c r="J89">
        <v>0</v>
      </c>
      <c r="K89">
        <v>0</v>
      </c>
      <c r="L89">
        <v>0</v>
      </c>
      <c r="M89">
        <v>0</v>
      </c>
      <c r="N89">
        <v>0</v>
      </c>
      <c r="O89">
        <v>0</v>
      </c>
      <c r="P89">
        <v>0</v>
      </c>
      <c r="Q89">
        <v>0</v>
      </c>
      <c r="R89">
        <v>0</v>
      </c>
      <c r="S89">
        <v>0</v>
      </c>
      <c r="T89">
        <v>0</v>
      </c>
      <c r="U89">
        <v>0</v>
      </c>
      <c r="V89">
        <v>0</v>
      </c>
      <c r="W89">
        <v>0</v>
      </c>
      <c r="X89">
        <v>0</v>
      </c>
      <c r="Y89">
        <v>0</v>
      </c>
      <c r="Z89">
        <v>0</v>
      </c>
      <c r="AA89">
        <v>0</v>
      </c>
      <c r="AB89">
        <v>0</v>
      </c>
      <c r="AC89">
        <v>0</v>
      </c>
      <c r="AD89">
        <v>0</v>
      </c>
      <c r="AE89">
        <v>0</v>
      </c>
      <c r="AF89">
        <v>0</v>
      </c>
      <c r="AG89">
        <v>0</v>
      </c>
      <c r="AH89">
        <v>0</v>
      </c>
      <c r="AI89">
        <v>0</v>
      </c>
      <c r="AJ89">
        <v>0</v>
      </c>
      <c r="AK89">
        <v>0</v>
      </c>
      <c r="AL89">
        <v>0</v>
      </c>
      <c r="AM89">
        <v>0</v>
      </c>
      <c r="AN89">
        <v>0</v>
      </c>
      <c r="AO89">
        <v>0</v>
      </c>
      <c r="AP89">
        <v>0</v>
      </c>
      <c r="AQ89">
        <v>0</v>
      </c>
      <c r="AR89">
        <v>0</v>
      </c>
      <c r="AS89">
        <v>0</v>
      </c>
      <c r="AT89">
        <v>0</v>
      </c>
      <c r="AU89">
        <v>0</v>
      </c>
      <c r="AV89">
        <v>0</v>
      </c>
      <c r="AW89">
        <v>0</v>
      </c>
      <c r="AX89">
        <v>0</v>
      </c>
      <c r="AY89">
        <v>0</v>
      </c>
      <c r="AZ89">
        <v>0</v>
      </c>
      <c r="BA89">
        <v>0</v>
      </c>
      <c r="BB89">
        <v>0</v>
      </c>
      <c r="BC89">
        <v>0</v>
      </c>
      <c r="BD89">
        <v>0</v>
      </c>
      <c r="BE89">
        <v>0</v>
      </c>
      <c r="BF89">
        <v>0</v>
      </c>
      <c r="BG89">
        <v>0</v>
      </c>
      <c r="BH89">
        <v>0</v>
      </c>
      <c r="BI89">
        <v>0</v>
      </c>
      <c r="BJ89">
        <v>0</v>
      </c>
      <c r="BK89">
        <v>0</v>
      </c>
      <c r="BL89">
        <v>0</v>
      </c>
      <c r="BM89">
        <v>0</v>
      </c>
      <c r="BN89">
        <v>0</v>
      </c>
      <c r="BO89">
        <v>0</v>
      </c>
      <c r="BP89">
        <v>0</v>
      </c>
      <c r="BQ89">
        <v>0</v>
      </c>
      <c r="BR89">
        <v>0</v>
      </c>
      <c r="BS89">
        <v>0</v>
      </c>
      <c r="BT89">
        <v>0</v>
      </c>
      <c r="BU89">
        <v>0</v>
      </c>
      <c r="BV89">
        <v>1</v>
      </c>
      <c r="BW89">
        <v>1</v>
      </c>
      <c r="BX89">
        <v>1</v>
      </c>
      <c r="BY89">
        <v>1</v>
      </c>
      <c r="BZ89">
        <v>1</v>
      </c>
      <c r="CA89">
        <v>0</v>
      </c>
      <c r="CB89">
        <v>0</v>
      </c>
      <c r="CC89">
        <v>0</v>
      </c>
      <c r="CD89">
        <v>0</v>
      </c>
      <c r="CE89">
        <v>0</v>
      </c>
      <c r="CF89">
        <v>0</v>
      </c>
      <c r="CG89">
        <v>0</v>
      </c>
      <c r="CH89">
        <v>0</v>
      </c>
      <c r="CI89">
        <v>0</v>
      </c>
      <c r="CJ89">
        <v>0</v>
      </c>
      <c r="CK89">
        <v>0</v>
      </c>
      <c r="CL89">
        <v>0</v>
      </c>
      <c r="CM89">
        <v>0</v>
      </c>
      <c r="CN89">
        <v>0</v>
      </c>
      <c r="CO89">
        <v>0</v>
      </c>
      <c r="CP89">
        <v>0</v>
      </c>
      <c r="CQ89">
        <v>0</v>
      </c>
      <c r="CR89">
        <v>1</v>
      </c>
      <c r="CS89">
        <v>1</v>
      </c>
      <c r="CT89">
        <v>1</v>
      </c>
      <c r="CU89">
        <v>0</v>
      </c>
      <c r="CV89">
        <v>0</v>
      </c>
      <c r="CW89">
        <v>0</v>
      </c>
      <c r="CX89">
        <v>0</v>
      </c>
      <c r="CY89">
        <v>0</v>
      </c>
      <c r="CZ89">
        <v>0</v>
      </c>
      <c r="DA89">
        <v>0</v>
      </c>
      <c r="DB89">
        <v>0</v>
      </c>
      <c r="DC89">
        <v>0</v>
      </c>
      <c r="DD89">
        <v>0</v>
      </c>
      <c r="DE89">
        <v>0</v>
      </c>
      <c r="DF89">
        <v>0</v>
      </c>
      <c r="DG89">
        <v>0</v>
      </c>
      <c r="DH89">
        <v>0</v>
      </c>
      <c r="DI89">
        <v>0</v>
      </c>
      <c r="DJ89">
        <v>0</v>
      </c>
      <c r="DK89">
        <v>0</v>
      </c>
      <c r="DL89">
        <v>0</v>
      </c>
      <c r="DM89">
        <v>0</v>
      </c>
      <c r="DN89">
        <v>0</v>
      </c>
      <c r="DO89">
        <v>0</v>
      </c>
      <c r="DP89">
        <v>0</v>
      </c>
      <c r="DQ89">
        <v>0</v>
      </c>
      <c r="DR89">
        <v>0</v>
      </c>
      <c r="DS89">
        <v>0</v>
      </c>
      <c r="DT89">
        <v>0</v>
      </c>
      <c r="DU89">
        <v>0</v>
      </c>
      <c r="DV89">
        <v>0</v>
      </c>
      <c r="DW89">
        <v>0</v>
      </c>
      <c r="DX89">
        <v>0</v>
      </c>
      <c r="DY89">
        <v>0</v>
      </c>
      <c r="DZ89">
        <v>0</v>
      </c>
      <c r="EA89">
        <v>0</v>
      </c>
      <c r="EB89">
        <v>0</v>
      </c>
      <c r="EC89" s="23"/>
      <c r="ED89">
        <v>0</v>
      </c>
      <c r="EE89">
        <v>0</v>
      </c>
      <c r="EF89">
        <v>0</v>
      </c>
      <c r="EG89">
        <v>0</v>
      </c>
      <c r="EH89">
        <v>1</v>
      </c>
      <c r="EI89">
        <v>0</v>
      </c>
      <c r="EJ89">
        <v>0</v>
      </c>
      <c r="EK89">
        <v>0</v>
      </c>
      <c r="EL89">
        <v>0</v>
      </c>
      <c r="EM89">
        <v>0</v>
      </c>
      <c r="EN89">
        <v>0</v>
      </c>
      <c r="EO89">
        <v>0</v>
      </c>
      <c r="EP89">
        <v>1</v>
      </c>
      <c r="EQ89">
        <v>1</v>
      </c>
      <c r="ER89">
        <v>1</v>
      </c>
      <c r="ES89">
        <v>0</v>
      </c>
      <c r="ET89">
        <v>0</v>
      </c>
      <c r="EU89">
        <v>0</v>
      </c>
      <c r="EV89">
        <v>0</v>
      </c>
      <c r="EW89">
        <v>0</v>
      </c>
      <c r="EX89">
        <v>0</v>
      </c>
      <c r="EY89">
        <v>0</v>
      </c>
      <c r="EZ89">
        <v>1</v>
      </c>
      <c r="FA89">
        <v>1</v>
      </c>
      <c r="FB89">
        <v>1</v>
      </c>
      <c r="FC89">
        <v>0</v>
      </c>
      <c r="FD89">
        <v>0</v>
      </c>
      <c r="FE89">
        <v>0</v>
      </c>
      <c r="FF89">
        <v>0</v>
      </c>
      <c r="FG89">
        <v>0</v>
      </c>
      <c r="FH89">
        <v>0</v>
      </c>
      <c r="FI89">
        <v>0</v>
      </c>
      <c r="FJ89">
        <v>1</v>
      </c>
      <c r="FK89">
        <v>1</v>
      </c>
      <c r="FL89">
        <v>1</v>
      </c>
      <c r="FM89">
        <v>0</v>
      </c>
      <c r="FN89">
        <v>0</v>
      </c>
      <c r="FO89">
        <v>0</v>
      </c>
      <c r="FP89">
        <v>0</v>
      </c>
      <c r="FQ89">
        <v>0</v>
      </c>
      <c r="FR89">
        <v>0</v>
      </c>
      <c r="FS89">
        <v>0</v>
      </c>
      <c r="FT89">
        <v>0</v>
      </c>
      <c r="FU89">
        <v>0</v>
      </c>
      <c r="FV89">
        <v>0</v>
      </c>
      <c r="FW89">
        <v>0</v>
      </c>
      <c r="FX89">
        <v>0</v>
      </c>
      <c r="FY89">
        <v>0</v>
      </c>
      <c r="FZ89">
        <v>0</v>
      </c>
      <c r="GA89">
        <v>0</v>
      </c>
      <c r="GB89">
        <v>0</v>
      </c>
      <c r="GC89">
        <v>0</v>
      </c>
      <c r="GD89">
        <v>0</v>
      </c>
      <c r="GE89">
        <v>0</v>
      </c>
      <c r="GF89">
        <v>0</v>
      </c>
      <c r="GG89" s="60">
        <v>0</v>
      </c>
      <c r="GH89" s="60">
        <v>0</v>
      </c>
      <c r="GI89" s="60">
        <v>0</v>
      </c>
      <c r="GJ89" s="60">
        <v>0</v>
      </c>
      <c r="GK89" s="60">
        <v>0</v>
      </c>
      <c r="GL89">
        <v>0</v>
      </c>
      <c r="GM89">
        <v>0</v>
      </c>
      <c r="GN89">
        <v>0</v>
      </c>
      <c r="GO89">
        <v>0</v>
      </c>
      <c r="GP89">
        <v>0</v>
      </c>
      <c r="GQ89">
        <v>0</v>
      </c>
      <c r="GR89">
        <v>0</v>
      </c>
      <c r="GS89">
        <v>0</v>
      </c>
      <c r="GT89">
        <v>0</v>
      </c>
      <c r="GU89">
        <v>0</v>
      </c>
      <c r="GV89">
        <v>0</v>
      </c>
      <c r="GW89">
        <v>0</v>
      </c>
      <c r="GX89">
        <v>0</v>
      </c>
      <c r="GY89">
        <v>0</v>
      </c>
      <c r="GZ89">
        <v>0</v>
      </c>
      <c r="HA89">
        <v>0</v>
      </c>
      <c r="HB89">
        <v>0</v>
      </c>
      <c r="HC89">
        <v>0</v>
      </c>
      <c r="HD89">
        <v>0</v>
      </c>
      <c r="HE89">
        <v>0</v>
      </c>
      <c r="HF89">
        <v>0</v>
      </c>
      <c r="HG89">
        <v>0</v>
      </c>
      <c r="HH89">
        <v>0</v>
      </c>
      <c r="HI89">
        <v>0</v>
      </c>
      <c r="HJ89">
        <v>0</v>
      </c>
      <c r="HK89">
        <v>0</v>
      </c>
      <c r="HL89">
        <v>0</v>
      </c>
      <c r="HM89">
        <v>0</v>
      </c>
      <c r="HN89">
        <v>0</v>
      </c>
      <c r="HO89">
        <v>0</v>
      </c>
      <c r="HP89">
        <v>0</v>
      </c>
      <c r="HQ89">
        <v>0</v>
      </c>
      <c r="HR89">
        <v>0</v>
      </c>
      <c r="HS89">
        <v>0</v>
      </c>
      <c r="HT89">
        <v>0</v>
      </c>
      <c r="HU89">
        <v>0</v>
      </c>
      <c r="HV89">
        <v>0</v>
      </c>
      <c r="HW89">
        <v>0</v>
      </c>
      <c r="HX89">
        <v>0</v>
      </c>
      <c r="HY89">
        <v>0</v>
      </c>
      <c r="HZ89">
        <v>0</v>
      </c>
      <c r="IA89">
        <v>0</v>
      </c>
      <c r="IB89">
        <v>0</v>
      </c>
      <c r="IC89">
        <v>0</v>
      </c>
      <c r="ID89">
        <v>0</v>
      </c>
      <c r="IE89">
        <v>0</v>
      </c>
      <c r="IF89">
        <v>0</v>
      </c>
      <c r="IG89">
        <v>0</v>
      </c>
      <c r="IH89">
        <v>0</v>
      </c>
      <c r="II89">
        <v>0</v>
      </c>
      <c r="IJ89">
        <v>0</v>
      </c>
      <c r="IK89">
        <v>0</v>
      </c>
      <c r="IL89">
        <v>0</v>
      </c>
      <c r="IM89">
        <v>0</v>
      </c>
      <c r="IN89" s="26">
        <v>0</v>
      </c>
    </row>
    <row r="90" spans="1:248" x14ac:dyDescent="0.35">
      <c r="A90" s="28" t="s">
        <v>225</v>
      </c>
      <c r="EC90" s="23"/>
      <c r="IN90" s="26"/>
    </row>
    <row r="91" spans="1:248" x14ac:dyDescent="0.35">
      <c r="A91" s="28" t="s">
        <v>226</v>
      </c>
      <c r="EC91" s="23"/>
      <c r="IN91" s="26"/>
    </row>
    <row r="92" spans="1:248" x14ac:dyDescent="0.35">
      <c r="A92" s="27">
        <v>60</v>
      </c>
      <c r="B92" t="s">
        <v>227</v>
      </c>
      <c r="C92" t="s">
        <v>317</v>
      </c>
      <c r="D92">
        <v>0</v>
      </c>
      <c r="E92">
        <v>0</v>
      </c>
      <c r="F92">
        <v>1</v>
      </c>
      <c r="G92">
        <v>0</v>
      </c>
      <c r="H92">
        <v>0</v>
      </c>
      <c r="I92">
        <v>0</v>
      </c>
      <c r="J92">
        <v>0</v>
      </c>
      <c r="K92">
        <v>0</v>
      </c>
      <c r="L92">
        <v>0</v>
      </c>
      <c r="M92">
        <v>0</v>
      </c>
      <c r="N92">
        <v>0</v>
      </c>
      <c r="O92">
        <v>0</v>
      </c>
      <c r="P92">
        <v>0</v>
      </c>
      <c r="Q92">
        <v>0</v>
      </c>
      <c r="R92">
        <v>0</v>
      </c>
      <c r="S92">
        <v>0</v>
      </c>
      <c r="T92">
        <v>0</v>
      </c>
      <c r="U92">
        <v>0</v>
      </c>
      <c r="V92">
        <v>0</v>
      </c>
      <c r="W92">
        <v>0</v>
      </c>
      <c r="X92">
        <v>0</v>
      </c>
      <c r="Y92">
        <v>0</v>
      </c>
      <c r="Z92">
        <v>0</v>
      </c>
      <c r="AA92">
        <v>0</v>
      </c>
      <c r="AB92">
        <v>0</v>
      </c>
      <c r="AC92">
        <v>0</v>
      </c>
      <c r="AD92">
        <v>0</v>
      </c>
      <c r="AE92">
        <v>0</v>
      </c>
      <c r="AF92">
        <v>0</v>
      </c>
      <c r="AG92">
        <v>0</v>
      </c>
      <c r="AH92">
        <v>0</v>
      </c>
      <c r="AI92">
        <v>0</v>
      </c>
      <c r="AJ92">
        <v>0</v>
      </c>
      <c r="AK92">
        <v>0</v>
      </c>
      <c r="AL92">
        <v>0</v>
      </c>
      <c r="AM92">
        <v>0</v>
      </c>
      <c r="AN92">
        <v>0</v>
      </c>
      <c r="AO92">
        <v>0</v>
      </c>
      <c r="AP92">
        <v>0</v>
      </c>
      <c r="AQ92">
        <v>0</v>
      </c>
      <c r="AR92">
        <v>0</v>
      </c>
      <c r="AS92">
        <v>0</v>
      </c>
      <c r="AT92">
        <v>0</v>
      </c>
      <c r="AU92">
        <v>0</v>
      </c>
      <c r="AV92">
        <v>0</v>
      </c>
      <c r="AW92">
        <v>0</v>
      </c>
      <c r="AX92">
        <v>0</v>
      </c>
      <c r="AY92">
        <v>0</v>
      </c>
      <c r="AZ92">
        <v>0</v>
      </c>
      <c r="BA92">
        <v>0</v>
      </c>
      <c r="BB92">
        <v>0</v>
      </c>
      <c r="BC92">
        <v>0</v>
      </c>
      <c r="BD92">
        <v>0</v>
      </c>
      <c r="BE92">
        <v>0</v>
      </c>
      <c r="BF92">
        <v>0</v>
      </c>
      <c r="BG92">
        <v>0</v>
      </c>
      <c r="BH92">
        <v>0</v>
      </c>
      <c r="BI92">
        <v>0</v>
      </c>
      <c r="BJ92">
        <v>0</v>
      </c>
      <c r="BK92">
        <v>0</v>
      </c>
      <c r="BL92">
        <v>0</v>
      </c>
      <c r="BM92">
        <v>0</v>
      </c>
      <c r="BN92">
        <v>0</v>
      </c>
      <c r="BO92">
        <v>0</v>
      </c>
      <c r="BP92">
        <v>0</v>
      </c>
      <c r="BQ92">
        <v>0</v>
      </c>
      <c r="BR92">
        <v>0</v>
      </c>
      <c r="BS92">
        <v>0</v>
      </c>
      <c r="BT92">
        <v>0</v>
      </c>
      <c r="BU92">
        <v>0</v>
      </c>
      <c r="BV92">
        <v>0</v>
      </c>
      <c r="BW92">
        <v>0</v>
      </c>
      <c r="BX92">
        <v>0</v>
      </c>
      <c r="BY92">
        <v>0</v>
      </c>
      <c r="BZ92">
        <v>0</v>
      </c>
      <c r="CA92">
        <v>0</v>
      </c>
      <c r="CB92">
        <v>0</v>
      </c>
      <c r="CC92">
        <v>0</v>
      </c>
      <c r="CD92">
        <v>0</v>
      </c>
      <c r="CE92">
        <v>0</v>
      </c>
      <c r="CF92">
        <v>0</v>
      </c>
      <c r="CG92">
        <v>0</v>
      </c>
      <c r="CH92">
        <v>0</v>
      </c>
      <c r="CI92">
        <v>0</v>
      </c>
      <c r="CJ92">
        <v>0</v>
      </c>
      <c r="CK92">
        <v>0</v>
      </c>
      <c r="CL92">
        <v>0</v>
      </c>
      <c r="CM92">
        <v>0</v>
      </c>
      <c r="CN92">
        <v>0</v>
      </c>
      <c r="CO92">
        <v>0</v>
      </c>
      <c r="CP92">
        <v>0</v>
      </c>
      <c r="CQ92">
        <v>0</v>
      </c>
      <c r="CR92">
        <v>0</v>
      </c>
      <c r="CS92">
        <v>0</v>
      </c>
      <c r="CT92">
        <v>0</v>
      </c>
      <c r="CU92">
        <v>0</v>
      </c>
      <c r="CV92">
        <v>0</v>
      </c>
      <c r="CW92">
        <v>0</v>
      </c>
      <c r="CX92">
        <v>0</v>
      </c>
      <c r="CY92">
        <v>0</v>
      </c>
      <c r="CZ92">
        <v>0</v>
      </c>
      <c r="DA92">
        <v>0</v>
      </c>
      <c r="DB92">
        <v>0</v>
      </c>
      <c r="DC92">
        <v>0</v>
      </c>
      <c r="DD92">
        <v>0</v>
      </c>
      <c r="DE92">
        <v>0</v>
      </c>
      <c r="DF92">
        <v>0</v>
      </c>
      <c r="DG92">
        <v>0</v>
      </c>
      <c r="DH92">
        <v>0</v>
      </c>
      <c r="DI92">
        <v>0</v>
      </c>
      <c r="DJ92">
        <v>0</v>
      </c>
      <c r="DK92">
        <v>0</v>
      </c>
      <c r="DL92">
        <v>0</v>
      </c>
      <c r="DM92">
        <v>0</v>
      </c>
      <c r="DN92">
        <v>0</v>
      </c>
      <c r="DO92">
        <v>0</v>
      </c>
      <c r="DP92">
        <v>0</v>
      </c>
      <c r="DQ92">
        <v>0</v>
      </c>
      <c r="DR92">
        <v>0</v>
      </c>
      <c r="DS92">
        <v>0</v>
      </c>
      <c r="DT92">
        <v>0</v>
      </c>
      <c r="DU92">
        <v>0</v>
      </c>
      <c r="DV92">
        <v>0</v>
      </c>
      <c r="DW92">
        <v>0</v>
      </c>
      <c r="DX92">
        <v>0</v>
      </c>
      <c r="DY92">
        <v>0</v>
      </c>
      <c r="DZ92">
        <v>0</v>
      </c>
      <c r="EA92">
        <v>0</v>
      </c>
      <c r="EB92">
        <v>0</v>
      </c>
      <c r="EC92" s="23"/>
      <c r="ED92">
        <v>0</v>
      </c>
      <c r="EE92">
        <v>0</v>
      </c>
      <c r="EF92">
        <v>0</v>
      </c>
      <c r="EG92">
        <v>0</v>
      </c>
      <c r="EH92">
        <v>0</v>
      </c>
      <c r="EI92">
        <v>0</v>
      </c>
      <c r="EJ92">
        <v>0</v>
      </c>
      <c r="EK92">
        <v>0</v>
      </c>
      <c r="EL92">
        <v>0</v>
      </c>
      <c r="EM92">
        <v>0</v>
      </c>
      <c r="EN92">
        <v>0</v>
      </c>
      <c r="EO92">
        <v>0</v>
      </c>
      <c r="EP92">
        <v>0</v>
      </c>
      <c r="EQ92">
        <v>0</v>
      </c>
      <c r="ER92">
        <v>0</v>
      </c>
      <c r="ES92">
        <v>0</v>
      </c>
      <c r="ET92">
        <v>0</v>
      </c>
      <c r="EU92">
        <v>0</v>
      </c>
      <c r="EV92">
        <v>0</v>
      </c>
      <c r="EW92">
        <v>0</v>
      </c>
      <c r="EX92">
        <v>0</v>
      </c>
      <c r="EY92">
        <v>0</v>
      </c>
      <c r="EZ92">
        <v>0</v>
      </c>
      <c r="FA92">
        <v>0</v>
      </c>
      <c r="FB92">
        <v>0</v>
      </c>
      <c r="FC92">
        <v>0</v>
      </c>
      <c r="FD92">
        <v>0</v>
      </c>
      <c r="FE92">
        <v>0</v>
      </c>
      <c r="FF92">
        <v>0</v>
      </c>
      <c r="FG92">
        <v>0</v>
      </c>
      <c r="FH92">
        <v>0</v>
      </c>
      <c r="FI92">
        <v>0</v>
      </c>
      <c r="FJ92">
        <v>0</v>
      </c>
      <c r="FK92">
        <v>0</v>
      </c>
      <c r="FL92">
        <v>0</v>
      </c>
      <c r="FM92">
        <v>0</v>
      </c>
      <c r="FN92">
        <v>0</v>
      </c>
      <c r="FO92">
        <v>0</v>
      </c>
      <c r="FP92">
        <v>0</v>
      </c>
      <c r="FQ92">
        <v>0</v>
      </c>
      <c r="FR92">
        <v>0</v>
      </c>
      <c r="FS92">
        <v>0</v>
      </c>
      <c r="FT92">
        <v>0</v>
      </c>
      <c r="FU92">
        <v>0</v>
      </c>
      <c r="FV92">
        <v>0</v>
      </c>
      <c r="FW92">
        <v>0</v>
      </c>
      <c r="FX92">
        <v>0</v>
      </c>
      <c r="FY92">
        <v>0</v>
      </c>
      <c r="FZ92">
        <v>0</v>
      </c>
      <c r="GA92">
        <v>0</v>
      </c>
      <c r="GB92">
        <v>0</v>
      </c>
      <c r="GC92">
        <v>0</v>
      </c>
      <c r="GD92">
        <v>0</v>
      </c>
      <c r="GE92">
        <v>0</v>
      </c>
      <c r="GF92">
        <v>0</v>
      </c>
      <c r="GG92" s="60">
        <v>0</v>
      </c>
      <c r="GH92" s="60">
        <v>0</v>
      </c>
      <c r="GI92" s="60">
        <v>0</v>
      </c>
      <c r="GJ92" s="60">
        <v>0</v>
      </c>
      <c r="GK92" s="60">
        <v>0</v>
      </c>
      <c r="GL92">
        <v>0</v>
      </c>
      <c r="GM92">
        <v>0</v>
      </c>
      <c r="GN92">
        <v>0</v>
      </c>
      <c r="GO92">
        <v>0</v>
      </c>
      <c r="GP92">
        <v>0</v>
      </c>
      <c r="GQ92">
        <v>0</v>
      </c>
      <c r="GR92">
        <v>0</v>
      </c>
      <c r="GS92">
        <v>0</v>
      </c>
      <c r="GT92">
        <v>0</v>
      </c>
      <c r="GU92">
        <v>0</v>
      </c>
      <c r="GV92">
        <v>0</v>
      </c>
      <c r="GW92">
        <v>0</v>
      </c>
      <c r="GX92">
        <v>0</v>
      </c>
      <c r="GY92">
        <v>0</v>
      </c>
      <c r="GZ92">
        <v>0</v>
      </c>
      <c r="HA92">
        <v>0</v>
      </c>
      <c r="HB92">
        <v>0</v>
      </c>
      <c r="HC92">
        <v>0</v>
      </c>
      <c r="HD92">
        <v>0</v>
      </c>
      <c r="HE92">
        <v>0</v>
      </c>
      <c r="HF92">
        <v>0</v>
      </c>
      <c r="HG92">
        <v>0</v>
      </c>
      <c r="HH92">
        <v>0</v>
      </c>
      <c r="HI92">
        <v>0</v>
      </c>
      <c r="HJ92">
        <v>0</v>
      </c>
      <c r="HK92">
        <v>0</v>
      </c>
      <c r="HL92">
        <v>0</v>
      </c>
      <c r="HM92">
        <v>0</v>
      </c>
      <c r="HN92">
        <v>0</v>
      </c>
      <c r="HO92">
        <v>0</v>
      </c>
      <c r="HP92">
        <v>0</v>
      </c>
      <c r="HQ92">
        <v>0</v>
      </c>
      <c r="HR92">
        <v>0</v>
      </c>
      <c r="HS92">
        <v>0</v>
      </c>
      <c r="HT92">
        <v>0</v>
      </c>
      <c r="HU92">
        <v>0</v>
      </c>
      <c r="HV92">
        <v>0</v>
      </c>
      <c r="HW92">
        <v>0</v>
      </c>
      <c r="HX92">
        <v>0</v>
      </c>
      <c r="HY92">
        <v>0</v>
      </c>
      <c r="HZ92">
        <v>0</v>
      </c>
      <c r="IA92">
        <v>0</v>
      </c>
      <c r="IB92">
        <v>0</v>
      </c>
      <c r="IC92">
        <v>0</v>
      </c>
      <c r="ID92">
        <v>0</v>
      </c>
      <c r="IE92">
        <v>0</v>
      </c>
      <c r="IF92">
        <v>0</v>
      </c>
      <c r="IG92">
        <v>0</v>
      </c>
      <c r="IH92">
        <v>0</v>
      </c>
      <c r="II92">
        <v>0</v>
      </c>
      <c r="IJ92">
        <v>0</v>
      </c>
      <c r="IK92">
        <v>0</v>
      </c>
      <c r="IL92">
        <v>0</v>
      </c>
      <c r="IM92">
        <v>0</v>
      </c>
      <c r="IN92" s="26">
        <v>0</v>
      </c>
    </row>
    <row r="93" spans="1:248" x14ac:dyDescent="0.35">
      <c r="A93" s="27">
        <v>61</v>
      </c>
      <c r="B93" t="s">
        <v>228</v>
      </c>
      <c r="C93" t="s">
        <v>229</v>
      </c>
      <c r="D93">
        <v>0</v>
      </c>
      <c r="E93">
        <v>0</v>
      </c>
      <c r="F93">
        <v>1</v>
      </c>
      <c r="G93">
        <v>0</v>
      </c>
      <c r="H93">
        <v>0</v>
      </c>
      <c r="I93">
        <v>0</v>
      </c>
      <c r="J93">
        <v>0</v>
      </c>
      <c r="K93">
        <v>0</v>
      </c>
      <c r="L93">
        <v>0</v>
      </c>
      <c r="M93">
        <v>0</v>
      </c>
      <c r="N93">
        <v>0</v>
      </c>
      <c r="O93">
        <v>0</v>
      </c>
      <c r="P93">
        <v>0</v>
      </c>
      <c r="Q93">
        <v>0</v>
      </c>
      <c r="R93">
        <v>0</v>
      </c>
      <c r="S93">
        <v>0</v>
      </c>
      <c r="T93">
        <v>0</v>
      </c>
      <c r="U93">
        <v>0</v>
      </c>
      <c r="V93">
        <v>0</v>
      </c>
      <c r="W93">
        <v>0</v>
      </c>
      <c r="X93">
        <v>0</v>
      </c>
      <c r="Y93">
        <v>0</v>
      </c>
      <c r="Z93">
        <v>0</v>
      </c>
      <c r="AA93">
        <v>0</v>
      </c>
      <c r="AB93">
        <v>0</v>
      </c>
      <c r="AC93">
        <v>0</v>
      </c>
      <c r="AD93">
        <v>0</v>
      </c>
      <c r="AE93">
        <v>0</v>
      </c>
      <c r="AF93">
        <v>0</v>
      </c>
      <c r="AG93">
        <v>0</v>
      </c>
      <c r="AH93">
        <v>0</v>
      </c>
      <c r="AI93">
        <v>0</v>
      </c>
      <c r="AJ93">
        <v>0</v>
      </c>
      <c r="AK93">
        <v>0</v>
      </c>
      <c r="AL93">
        <v>0</v>
      </c>
      <c r="AM93">
        <v>0</v>
      </c>
      <c r="AN93">
        <v>0</v>
      </c>
      <c r="AO93">
        <v>0</v>
      </c>
      <c r="AP93">
        <v>0</v>
      </c>
      <c r="AQ93">
        <v>0</v>
      </c>
      <c r="AR93">
        <v>0</v>
      </c>
      <c r="AS93">
        <v>0</v>
      </c>
      <c r="AT93">
        <v>0</v>
      </c>
      <c r="AU93">
        <v>0</v>
      </c>
      <c r="AV93">
        <v>0</v>
      </c>
      <c r="AW93">
        <v>0</v>
      </c>
      <c r="AX93">
        <v>0</v>
      </c>
      <c r="AY93">
        <v>0</v>
      </c>
      <c r="AZ93">
        <v>0</v>
      </c>
      <c r="BA93">
        <v>0</v>
      </c>
      <c r="BB93">
        <v>0</v>
      </c>
      <c r="BC93">
        <v>0</v>
      </c>
      <c r="BD93">
        <v>0</v>
      </c>
      <c r="BE93">
        <v>0</v>
      </c>
      <c r="BF93">
        <v>0</v>
      </c>
      <c r="BG93">
        <v>0</v>
      </c>
      <c r="BH93">
        <v>0</v>
      </c>
      <c r="BI93">
        <v>0</v>
      </c>
      <c r="BJ93">
        <v>0</v>
      </c>
      <c r="BK93">
        <v>0</v>
      </c>
      <c r="BL93">
        <v>0</v>
      </c>
      <c r="BM93">
        <v>0</v>
      </c>
      <c r="BN93">
        <v>0</v>
      </c>
      <c r="BO93">
        <v>0</v>
      </c>
      <c r="BP93">
        <v>0</v>
      </c>
      <c r="BQ93">
        <v>0</v>
      </c>
      <c r="BR93">
        <v>0</v>
      </c>
      <c r="BS93">
        <v>0</v>
      </c>
      <c r="BT93">
        <v>0</v>
      </c>
      <c r="BU93">
        <v>0</v>
      </c>
      <c r="BV93">
        <v>0</v>
      </c>
      <c r="BW93">
        <v>0</v>
      </c>
      <c r="BX93">
        <v>0</v>
      </c>
      <c r="BY93">
        <v>0</v>
      </c>
      <c r="BZ93">
        <v>0</v>
      </c>
      <c r="CA93">
        <v>0</v>
      </c>
      <c r="CB93">
        <v>0</v>
      </c>
      <c r="CC93">
        <v>0</v>
      </c>
      <c r="CD93">
        <v>0</v>
      </c>
      <c r="CE93">
        <v>0</v>
      </c>
      <c r="CF93">
        <v>0</v>
      </c>
      <c r="CG93">
        <v>0</v>
      </c>
      <c r="CH93">
        <v>0</v>
      </c>
      <c r="CI93">
        <v>0</v>
      </c>
      <c r="CJ93">
        <v>0</v>
      </c>
      <c r="CK93">
        <v>0</v>
      </c>
      <c r="CL93">
        <v>0</v>
      </c>
      <c r="CM93">
        <v>0</v>
      </c>
      <c r="CN93">
        <v>0</v>
      </c>
      <c r="CO93">
        <v>0</v>
      </c>
      <c r="CP93">
        <v>0</v>
      </c>
      <c r="CQ93">
        <v>0</v>
      </c>
      <c r="CR93">
        <v>0</v>
      </c>
      <c r="CS93">
        <v>0</v>
      </c>
      <c r="CT93">
        <v>0</v>
      </c>
      <c r="CU93">
        <v>0</v>
      </c>
      <c r="CV93">
        <v>0</v>
      </c>
      <c r="CW93">
        <v>0</v>
      </c>
      <c r="CX93">
        <v>0</v>
      </c>
      <c r="CY93">
        <v>0</v>
      </c>
      <c r="CZ93">
        <v>0</v>
      </c>
      <c r="DA93">
        <v>0</v>
      </c>
      <c r="DB93">
        <v>0</v>
      </c>
      <c r="DC93">
        <v>0</v>
      </c>
      <c r="DD93">
        <v>0</v>
      </c>
      <c r="DE93">
        <v>0</v>
      </c>
      <c r="DF93">
        <v>0</v>
      </c>
      <c r="DG93">
        <v>0</v>
      </c>
      <c r="DH93">
        <v>0</v>
      </c>
      <c r="DI93">
        <v>0</v>
      </c>
      <c r="DJ93">
        <v>0</v>
      </c>
      <c r="DK93">
        <v>0</v>
      </c>
      <c r="DL93">
        <v>0</v>
      </c>
      <c r="DM93">
        <v>0</v>
      </c>
      <c r="DN93">
        <v>0</v>
      </c>
      <c r="DO93">
        <v>0</v>
      </c>
      <c r="DP93">
        <v>0</v>
      </c>
      <c r="DQ93">
        <v>0</v>
      </c>
      <c r="DR93">
        <v>0</v>
      </c>
      <c r="DS93">
        <v>0</v>
      </c>
      <c r="DT93">
        <v>0</v>
      </c>
      <c r="DU93">
        <v>0</v>
      </c>
      <c r="DV93">
        <v>0</v>
      </c>
      <c r="DW93">
        <v>0</v>
      </c>
      <c r="DX93">
        <v>0</v>
      </c>
      <c r="DY93">
        <v>0</v>
      </c>
      <c r="DZ93">
        <v>0</v>
      </c>
      <c r="EA93">
        <v>0</v>
      </c>
      <c r="EB93">
        <v>0</v>
      </c>
      <c r="EC93" s="23"/>
      <c r="ED93">
        <v>0</v>
      </c>
      <c r="EE93">
        <v>0</v>
      </c>
      <c r="EF93">
        <v>0</v>
      </c>
      <c r="EG93">
        <v>0</v>
      </c>
      <c r="EH93">
        <v>0</v>
      </c>
      <c r="EI93">
        <v>0</v>
      </c>
      <c r="EJ93">
        <v>0</v>
      </c>
      <c r="EK93">
        <v>0</v>
      </c>
      <c r="EL93">
        <v>0</v>
      </c>
      <c r="EM93">
        <v>0</v>
      </c>
      <c r="EN93">
        <v>0</v>
      </c>
      <c r="EO93">
        <v>0</v>
      </c>
      <c r="EP93">
        <v>0</v>
      </c>
      <c r="EQ93">
        <v>0</v>
      </c>
      <c r="ER93">
        <v>0</v>
      </c>
      <c r="ES93">
        <v>0</v>
      </c>
      <c r="ET93">
        <v>0</v>
      </c>
      <c r="EU93">
        <v>0</v>
      </c>
      <c r="EV93">
        <v>0</v>
      </c>
      <c r="EW93">
        <v>0</v>
      </c>
      <c r="EX93">
        <v>0</v>
      </c>
      <c r="EY93">
        <v>0</v>
      </c>
      <c r="EZ93">
        <v>0</v>
      </c>
      <c r="FA93">
        <v>0</v>
      </c>
      <c r="FB93">
        <v>0</v>
      </c>
      <c r="FC93">
        <v>0</v>
      </c>
      <c r="FD93">
        <v>0</v>
      </c>
      <c r="FE93">
        <v>0</v>
      </c>
      <c r="FF93">
        <v>0</v>
      </c>
      <c r="FG93">
        <v>0</v>
      </c>
      <c r="FH93">
        <v>0</v>
      </c>
      <c r="FI93">
        <v>0</v>
      </c>
      <c r="FJ93">
        <v>0</v>
      </c>
      <c r="FK93">
        <v>0</v>
      </c>
      <c r="FL93">
        <v>0</v>
      </c>
      <c r="FM93">
        <v>0</v>
      </c>
      <c r="FN93">
        <v>0</v>
      </c>
      <c r="FO93">
        <v>0</v>
      </c>
      <c r="FP93">
        <v>0</v>
      </c>
      <c r="FQ93">
        <v>0</v>
      </c>
      <c r="FR93">
        <v>0</v>
      </c>
      <c r="FS93">
        <v>0</v>
      </c>
      <c r="FT93">
        <v>0</v>
      </c>
      <c r="FU93">
        <v>0</v>
      </c>
      <c r="FV93">
        <v>0</v>
      </c>
      <c r="FW93">
        <v>0</v>
      </c>
      <c r="FX93">
        <v>0</v>
      </c>
      <c r="FY93">
        <v>0</v>
      </c>
      <c r="FZ93">
        <v>0</v>
      </c>
      <c r="GA93">
        <v>0</v>
      </c>
      <c r="GB93">
        <v>0</v>
      </c>
      <c r="GC93">
        <v>0</v>
      </c>
      <c r="GD93">
        <v>0</v>
      </c>
      <c r="GE93">
        <v>0</v>
      </c>
      <c r="GF93">
        <v>0</v>
      </c>
      <c r="GG93" s="60">
        <v>0</v>
      </c>
      <c r="GH93" s="60">
        <v>0</v>
      </c>
      <c r="GI93" s="60">
        <v>0</v>
      </c>
      <c r="GJ93" s="60">
        <v>0</v>
      </c>
      <c r="GK93" s="60">
        <v>0</v>
      </c>
      <c r="GL93">
        <v>0</v>
      </c>
      <c r="GM93">
        <v>0</v>
      </c>
      <c r="GN93">
        <v>0</v>
      </c>
      <c r="GO93">
        <v>0</v>
      </c>
      <c r="GP93">
        <v>0</v>
      </c>
      <c r="GQ93">
        <v>0</v>
      </c>
      <c r="GR93">
        <v>0</v>
      </c>
      <c r="GS93">
        <v>0</v>
      </c>
      <c r="GT93">
        <v>0</v>
      </c>
      <c r="GU93">
        <v>0</v>
      </c>
      <c r="GV93">
        <v>0</v>
      </c>
      <c r="GW93">
        <v>0</v>
      </c>
      <c r="GX93">
        <v>0</v>
      </c>
      <c r="GY93">
        <v>0</v>
      </c>
      <c r="GZ93">
        <v>0</v>
      </c>
      <c r="HA93">
        <v>0</v>
      </c>
      <c r="HB93">
        <v>0</v>
      </c>
      <c r="HC93">
        <v>0</v>
      </c>
      <c r="HD93">
        <v>0</v>
      </c>
      <c r="HE93">
        <v>0</v>
      </c>
      <c r="HF93">
        <v>0</v>
      </c>
      <c r="HG93">
        <v>0</v>
      </c>
      <c r="HH93">
        <v>0</v>
      </c>
      <c r="HI93">
        <v>0</v>
      </c>
      <c r="HJ93">
        <v>0</v>
      </c>
      <c r="HK93">
        <v>0</v>
      </c>
      <c r="HL93">
        <v>0</v>
      </c>
      <c r="HM93">
        <v>0</v>
      </c>
      <c r="HN93">
        <v>0</v>
      </c>
      <c r="HO93">
        <v>0</v>
      </c>
      <c r="HP93">
        <v>0</v>
      </c>
      <c r="HQ93">
        <v>0</v>
      </c>
      <c r="HR93">
        <v>0</v>
      </c>
      <c r="HS93">
        <v>0</v>
      </c>
      <c r="HT93">
        <v>0</v>
      </c>
      <c r="HU93">
        <v>0</v>
      </c>
      <c r="HV93">
        <v>0</v>
      </c>
      <c r="HW93">
        <v>0</v>
      </c>
      <c r="HX93">
        <v>0</v>
      </c>
      <c r="HY93">
        <v>0</v>
      </c>
      <c r="HZ93">
        <v>0</v>
      </c>
      <c r="IA93">
        <v>0</v>
      </c>
      <c r="IB93">
        <v>0</v>
      </c>
      <c r="IC93">
        <v>0</v>
      </c>
      <c r="ID93">
        <v>0</v>
      </c>
      <c r="IE93">
        <v>0</v>
      </c>
      <c r="IF93">
        <v>0</v>
      </c>
      <c r="IG93">
        <v>0</v>
      </c>
      <c r="IH93">
        <v>0</v>
      </c>
      <c r="II93">
        <v>0</v>
      </c>
      <c r="IJ93">
        <v>0</v>
      </c>
      <c r="IK93">
        <v>0</v>
      </c>
      <c r="IL93">
        <v>0</v>
      </c>
      <c r="IM93">
        <v>0</v>
      </c>
      <c r="IN93" s="26">
        <v>0</v>
      </c>
    </row>
    <row r="94" spans="1:248" x14ac:dyDescent="0.35">
      <c r="A94" s="28" t="s">
        <v>230</v>
      </c>
      <c r="CA94">
        <v>0</v>
      </c>
      <c r="CB94">
        <v>0</v>
      </c>
      <c r="EC94" s="23"/>
      <c r="IN94" s="26"/>
    </row>
    <row r="95" spans="1:248" x14ac:dyDescent="0.35">
      <c r="A95" s="27">
        <v>62</v>
      </c>
      <c r="B95" t="s">
        <v>231</v>
      </c>
      <c r="C95" t="s">
        <v>232</v>
      </c>
      <c r="D95">
        <v>1</v>
      </c>
      <c r="E95">
        <v>1</v>
      </c>
      <c r="F95">
        <v>1</v>
      </c>
      <c r="G95">
        <v>1</v>
      </c>
      <c r="H95">
        <v>1</v>
      </c>
      <c r="I95">
        <v>1</v>
      </c>
      <c r="J95">
        <v>1</v>
      </c>
      <c r="K95">
        <v>1</v>
      </c>
      <c r="L95">
        <v>1</v>
      </c>
      <c r="M95">
        <v>1</v>
      </c>
      <c r="N95">
        <v>1</v>
      </c>
      <c r="O95">
        <v>0</v>
      </c>
      <c r="P95">
        <v>1</v>
      </c>
      <c r="Q95">
        <v>1</v>
      </c>
      <c r="R95">
        <v>1</v>
      </c>
      <c r="S95">
        <v>1</v>
      </c>
      <c r="T95">
        <v>1</v>
      </c>
      <c r="U95">
        <v>1</v>
      </c>
      <c r="V95">
        <v>1</v>
      </c>
      <c r="W95">
        <v>1</v>
      </c>
      <c r="X95">
        <v>0</v>
      </c>
      <c r="Y95">
        <v>0</v>
      </c>
      <c r="Z95">
        <v>0</v>
      </c>
      <c r="AA95">
        <v>0</v>
      </c>
      <c r="AB95">
        <v>0</v>
      </c>
      <c r="AC95">
        <v>0</v>
      </c>
      <c r="AD95">
        <v>0</v>
      </c>
      <c r="AE95">
        <v>0</v>
      </c>
      <c r="AF95">
        <v>0</v>
      </c>
      <c r="AG95">
        <v>1</v>
      </c>
      <c r="AH95">
        <v>1</v>
      </c>
      <c r="AI95">
        <v>1</v>
      </c>
      <c r="AJ95">
        <v>1</v>
      </c>
      <c r="AK95">
        <v>1</v>
      </c>
      <c r="AL95">
        <v>1</v>
      </c>
      <c r="AM95">
        <v>1</v>
      </c>
      <c r="AN95">
        <v>1</v>
      </c>
      <c r="AO95">
        <v>0</v>
      </c>
      <c r="AP95">
        <v>1</v>
      </c>
      <c r="AQ95">
        <v>1</v>
      </c>
      <c r="AR95">
        <v>1</v>
      </c>
      <c r="AS95">
        <v>1</v>
      </c>
      <c r="AT95">
        <v>1</v>
      </c>
      <c r="AU95">
        <v>1</v>
      </c>
      <c r="AV95">
        <v>1</v>
      </c>
      <c r="AW95">
        <v>1</v>
      </c>
      <c r="AX95">
        <v>1</v>
      </c>
      <c r="AY95">
        <v>1</v>
      </c>
      <c r="AZ95">
        <v>1</v>
      </c>
      <c r="BA95">
        <v>1</v>
      </c>
      <c r="BB95">
        <v>0</v>
      </c>
      <c r="BC95">
        <v>0</v>
      </c>
      <c r="BD95">
        <v>0</v>
      </c>
      <c r="BE95">
        <v>0</v>
      </c>
      <c r="BF95">
        <v>0</v>
      </c>
      <c r="BG95">
        <v>0</v>
      </c>
      <c r="BH95">
        <v>0</v>
      </c>
      <c r="BI95">
        <v>0</v>
      </c>
      <c r="BJ95">
        <v>0</v>
      </c>
      <c r="BK95">
        <v>0</v>
      </c>
      <c r="BL95">
        <v>0</v>
      </c>
      <c r="BM95">
        <v>0</v>
      </c>
      <c r="BN95">
        <v>1</v>
      </c>
      <c r="BO95">
        <v>0</v>
      </c>
      <c r="BP95">
        <v>0</v>
      </c>
      <c r="BQ95">
        <v>0</v>
      </c>
      <c r="BR95">
        <v>1</v>
      </c>
      <c r="BS95">
        <v>0</v>
      </c>
      <c r="BT95">
        <v>1</v>
      </c>
      <c r="BU95">
        <v>1</v>
      </c>
      <c r="BV95">
        <v>0</v>
      </c>
      <c r="BW95">
        <v>0</v>
      </c>
      <c r="BX95">
        <v>0</v>
      </c>
      <c r="BY95">
        <v>0</v>
      </c>
      <c r="BZ95">
        <v>0</v>
      </c>
      <c r="CA95">
        <v>0</v>
      </c>
      <c r="CB95">
        <v>0</v>
      </c>
      <c r="CC95">
        <v>0</v>
      </c>
      <c r="CD95">
        <v>0</v>
      </c>
      <c r="CE95">
        <v>0</v>
      </c>
      <c r="CF95">
        <v>0</v>
      </c>
      <c r="CG95">
        <v>0</v>
      </c>
      <c r="CH95">
        <v>0</v>
      </c>
      <c r="CI95">
        <v>0</v>
      </c>
      <c r="CJ95">
        <v>0</v>
      </c>
      <c r="CK95">
        <v>0</v>
      </c>
      <c r="CL95">
        <v>0</v>
      </c>
      <c r="CM95">
        <v>0</v>
      </c>
      <c r="CN95">
        <v>0</v>
      </c>
      <c r="CO95">
        <v>0</v>
      </c>
      <c r="CP95">
        <v>0</v>
      </c>
      <c r="CQ95">
        <v>0</v>
      </c>
      <c r="CR95">
        <v>0</v>
      </c>
      <c r="CS95">
        <v>1</v>
      </c>
      <c r="CT95">
        <v>1</v>
      </c>
      <c r="CU95">
        <v>0</v>
      </c>
      <c r="CV95">
        <v>0</v>
      </c>
      <c r="CW95">
        <v>0</v>
      </c>
      <c r="CX95">
        <v>0</v>
      </c>
      <c r="CY95">
        <v>0</v>
      </c>
      <c r="CZ95">
        <v>0</v>
      </c>
      <c r="DA95">
        <v>0</v>
      </c>
      <c r="DB95">
        <v>0</v>
      </c>
      <c r="DC95">
        <v>1</v>
      </c>
      <c r="DD95">
        <v>1</v>
      </c>
      <c r="DE95">
        <v>0</v>
      </c>
      <c r="DF95">
        <v>0</v>
      </c>
      <c r="DG95">
        <v>0</v>
      </c>
      <c r="DH95">
        <v>0</v>
      </c>
      <c r="DI95">
        <v>0</v>
      </c>
      <c r="DJ95">
        <v>0</v>
      </c>
      <c r="DK95">
        <v>1</v>
      </c>
      <c r="DL95">
        <v>1</v>
      </c>
      <c r="DM95">
        <v>1</v>
      </c>
      <c r="DN95">
        <v>1</v>
      </c>
      <c r="DO95">
        <v>0</v>
      </c>
      <c r="DP95">
        <v>0</v>
      </c>
      <c r="DQ95">
        <v>0</v>
      </c>
      <c r="DR95">
        <v>0</v>
      </c>
      <c r="DS95">
        <v>0</v>
      </c>
      <c r="DT95">
        <v>0</v>
      </c>
      <c r="DU95">
        <v>0</v>
      </c>
      <c r="DV95">
        <v>0</v>
      </c>
      <c r="DW95">
        <v>0</v>
      </c>
      <c r="DX95">
        <v>1</v>
      </c>
      <c r="DY95">
        <v>0</v>
      </c>
      <c r="DZ95">
        <v>0</v>
      </c>
      <c r="EA95">
        <v>0</v>
      </c>
      <c r="EB95">
        <v>0</v>
      </c>
      <c r="EC95" s="23"/>
      <c r="ED95">
        <v>0</v>
      </c>
      <c r="EE95">
        <v>0</v>
      </c>
      <c r="EF95">
        <v>1</v>
      </c>
      <c r="EG95">
        <v>0</v>
      </c>
      <c r="EH95">
        <v>0</v>
      </c>
      <c r="EI95">
        <v>0</v>
      </c>
      <c r="EJ95">
        <v>0</v>
      </c>
      <c r="EK95">
        <v>0</v>
      </c>
      <c r="EL95">
        <v>0</v>
      </c>
      <c r="EM95">
        <v>0</v>
      </c>
      <c r="EN95">
        <v>0</v>
      </c>
      <c r="EO95">
        <v>0</v>
      </c>
      <c r="EP95">
        <v>0</v>
      </c>
      <c r="EQ95">
        <v>0</v>
      </c>
      <c r="ER95">
        <v>0</v>
      </c>
      <c r="ES95">
        <v>0</v>
      </c>
      <c r="ET95">
        <v>0</v>
      </c>
      <c r="EU95">
        <v>0</v>
      </c>
      <c r="EV95">
        <v>0</v>
      </c>
      <c r="EW95">
        <v>0</v>
      </c>
      <c r="EX95">
        <v>0</v>
      </c>
      <c r="EY95">
        <v>0</v>
      </c>
      <c r="EZ95">
        <v>0</v>
      </c>
      <c r="FA95">
        <v>0</v>
      </c>
      <c r="FB95">
        <v>0</v>
      </c>
      <c r="FC95">
        <v>0</v>
      </c>
      <c r="FD95">
        <v>0</v>
      </c>
      <c r="FE95">
        <v>0</v>
      </c>
      <c r="FF95">
        <v>0</v>
      </c>
      <c r="FG95">
        <v>0</v>
      </c>
      <c r="FH95">
        <v>0</v>
      </c>
      <c r="FI95">
        <v>0</v>
      </c>
      <c r="FJ95">
        <v>1</v>
      </c>
      <c r="FK95">
        <v>1</v>
      </c>
      <c r="FL95">
        <v>1</v>
      </c>
      <c r="FM95">
        <v>0</v>
      </c>
      <c r="FN95">
        <v>0</v>
      </c>
      <c r="FO95">
        <v>1</v>
      </c>
      <c r="FP95">
        <v>1</v>
      </c>
      <c r="FQ95">
        <v>1</v>
      </c>
      <c r="FR95">
        <v>0</v>
      </c>
      <c r="FS95">
        <v>0</v>
      </c>
      <c r="FT95">
        <v>0</v>
      </c>
      <c r="FU95">
        <v>0</v>
      </c>
      <c r="FV95">
        <v>0</v>
      </c>
      <c r="FW95">
        <v>0</v>
      </c>
      <c r="FX95">
        <v>0</v>
      </c>
      <c r="FY95">
        <v>0</v>
      </c>
      <c r="FZ95">
        <v>0</v>
      </c>
      <c r="GA95">
        <v>0</v>
      </c>
      <c r="GB95">
        <v>0</v>
      </c>
      <c r="GC95">
        <v>0</v>
      </c>
      <c r="GD95">
        <v>0</v>
      </c>
      <c r="GE95">
        <v>0</v>
      </c>
      <c r="GF95">
        <v>0</v>
      </c>
      <c r="GG95" s="60">
        <v>0</v>
      </c>
      <c r="GH95" s="60">
        <v>0</v>
      </c>
      <c r="GI95" s="60">
        <v>0</v>
      </c>
      <c r="GJ95" s="60">
        <v>0</v>
      </c>
      <c r="GK95" s="60">
        <v>1</v>
      </c>
      <c r="GL95">
        <v>0</v>
      </c>
      <c r="GM95">
        <v>0</v>
      </c>
      <c r="GN95">
        <v>0</v>
      </c>
      <c r="GO95">
        <v>0</v>
      </c>
      <c r="GP95">
        <v>0</v>
      </c>
      <c r="GQ95">
        <v>0</v>
      </c>
      <c r="GR95">
        <v>0</v>
      </c>
      <c r="GS95">
        <v>0</v>
      </c>
      <c r="GT95">
        <v>0</v>
      </c>
      <c r="GU95">
        <v>0</v>
      </c>
      <c r="GV95">
        <v>0</v>
      </c>
      <c r="GW95">
        <v>0</v>
      </c>
      <c r="GX95">
        <v>0</v>
      </c>
      <c r="GY95">
        <v>1</v>
      </c>
      <c r="GZ95">
        <v>0</v>
      </c>
      <c r="HA95">
        <v>0</v>
      </c>
      <c r="HB95">
        <v>0</v>
      </c>
      <c r="HC95">
        <v>0</v>
      </c>
      <c r="HD95">
        <v>0</v>
      </c>
      <c r="HE95">
        <v>0</v>
      </c>
      <c r="HF95">
        <v>0</v>
      </c>
      <c r="HG95">
        <v>0</v>
      </c>
      <c r="HH95">
        <v>0</v>
      </c>
      <c r="HI95">
        <v>0</v>
      </c>
      <c r="HJ95">
        <v>0</v>
      </c>
      <c r="HK95">
        <v>0</v>
      </c>
      <c r="HL95">
        <v>0</v>
      </c>
      <c r="HM95">
        <v>0</v>
      </c>
      <c r="HN95">
        <v>0</v>
      </c>
      <c r="HO95">
        <v>0</v>
      </c>
      <c r="HP95">
        <v>0</v>
      </c>
      <c r="HQ95">
        <v>0</v>
      </c>
      <c r="HR95">
        <v>0</v>
      </c>
      <c r="HS95">
        <v>0</v>
      </c>
      <c r="HT95">
        <v>0</v>
      </c>
      <c r="HU95">
        <v>0</v>
      </c>
      <c r="HV95">
        <v>0</v>
      </c>
      <c r="HW95">
        <v>0</v>
      </c>
      <c r="HX95">
        <v>0</v>
      </c>
      <c r="HY95">
        <v>0</v>
      </c>
      <c r="HZ95">
        <v>0</v>
      </c>
      <c r="IA95">
        <v>0</v>
      </c>
      <c r="IB95">
        <v>0</v>
      </c>
      <c r="IC95">
        <v>0</v>
      </c>
      <c r="ID95">
        <v>0</v>
      </c>
      <c r="IE95">
        <v>0</v>
      </c>
      <c r="IF95">
        <v>0</v>
      </c>
      <c r="IG95">
        <v>0</v>
      </c>
      <c r="IH95">
        <v>1</v>
      </c>
      <c r="II95">
        <v>1</v>
      </c>
      <c r="IJ95">
        <v>0</v>
      </c>
      <c r="IK95">
        <v>0</v>
      </c>
      <c r="IL95">
        <v>0</v>
      </c>
      <c r="IM95">
        <v>0</v>
      </c>
      <c r="IN95" s="26">
        <v>0</v>
      </c>
    </row>
    <row r="96" spans="1:248" x14ac:dyDescent="0.35">
      <c r="A96" s="28" t="s">
        <v>233</v>
      </c>
      <c r="EC96" s="23"/>
      <c r="IN96" s="26"/>
    </row>
    <row r="97" spans="1:248" x14ac:dyDescent="0.35">
      <c r="A97" s="27">
        <v>63</v>
      </c>
      <c r="B97" t="s">
        <v>234</v>
      </c>
      <c r="C97" t="s">
        <v>235</v>
      </c>
      <c r="D97">
        <v>0</v>
      </c>
      <c r="E97">
        <v>0</v>
      </c>
      <c r="F97">
        <v>1</v>
      </c>
      <c r="G97">
        <v>1</v>
      </c>
      <c r="H97">
        <v>1</v>
      </c>
      <c r="I97">
        <v>1</v>
      </c>
      <c r="J97">
        <v>1</v>
      </c>
      <c r="K97">
        <v>1</v>
      </c>
      <c r="L97">
        <v>1</v>
      </c>
      <c r="M97">
        <v>1</v>
      </c>
      <c r="N97">
        <v>0</v>
      </c>
      <c r="O97">
        <v>0</v>
      </c>
      <c r="P97">
        <v>0</v>
      </c>
      <c r="Q97">
        <v>0</v>
      </c>
      <c r="R97">
        <v>1</v>
      </c>
      <c r="S97">
        <v>0</v>
      </c>
      <c r="T97">
        <v>0</v>
      </c>
      <c r="U97">
        <v>0</v>
      </c>
      <c r="V97">
        <v>1</v>
      </c>
      <c r="W97">
        <v>1</v>
      </c>
      <c r="X97">
        <v>0</v>
      </c>
      <c r="Y97">
        <v>0</v>
      </c>
      <c r="Z97">
        <v>0</v>
      </c>
      <c r="AA97">
        <v>0</v>
      </c>
      <c r="AB97">
        <v>0</v>
      </c>
      <c r="AC97">
        <v>0</v>
      </c>
      <c r="AD97">
        <v>0</v>
      </c>
      <c r="AE97">
        <v>0</v>
      </c>
      <c r="AF97">
        <v>0</v>
      </c>
      <c r="AG97">
        <v>1</v>
      </c>
      <c r="AH97">
        <v>1</v>
      </c>
      <c r="AI97">
        <v>1</v>
      </c>
      <c r="AJ97">
        <v>0</v>
      </c>
      <c r="AK97">
        <v>0</v>
      </c>
      <c r="AL97">
        <v>0</v>
      </c>
      <c r="AM97">
        <v>0</v>
      </c>
      <c r="AN97">
        <v>1</v>
      </c>
      <c r="AO97">
        <v>0</v>
      </c>
      <c r="AP97">
        <v>1</v>
      </c>
      <c r="AQ97">
        <v>1</v>
      </c>
      <c r="AR97">
        <v>1</v>
      </c>
      <c r="AS97">
        <v>0</v>
      </c>
      <c r="AT97">
        <v>1</v>
      </c>
      <c r="AU97">
        <v>1</v>
      </c>
      <c r="AV97">
        <v>1</v>
      </c>
      <c r="AW97">
        <v>0</v>
      </c>
      <c r="AX97">
        <v>0</v>
      </c>
      <c r="AY97">
        <v>0</v>
      </c>
      <c r="AZ97">
        <v>0</v>
      </c>
      <c r="BA97">
        <v>1</v>
      </c>
      <c r="BB97">
        <v>0</v>
      </c>
      <c r="BC97">
        <v>0</v>
      </c>
      <c r="BD97">
        <v>0</v>
      </c>
      <c r="BE97">
        <v>0</v>
      </c>
      <c r="BF97">
        <v>0</v>
      </c>
      <c r="BG97">
        <v>0</v>
      </c>
      <c r="BH97">
        <v>0</v>
      </c>
      <c r="BI97">
        <v>0</v>
      </c>
      <c r="BJ97">
        <v>0</v>
      </c>
      <c r="BK97">
        <v>0</v>
      </c>
      <c r="BL97">
        <v>0</v>
      </c>
      <c r="BM97">
        <v>0</v>
      </c>
      <c r="BN97">
        <v>0</v>
      </c>
      <c r="BO97">
        <v>0</v>
      </c>
      <c r="BP97">
        <v>0</v>
      </c>
      <c r="BQ97">
        <v>0</v>
      </c>
      <c r="BR97">
        <v>0</v>
      </c>
      <c r="BS97">
        <v>0</v>
      </c>
      <c r="BT97">
        <v>1</v>
      </c>
      <c r="BU97">
        <v>1</v>
      </c>
      <c r="BV97">
        <v>0</v>
      </c>
      <c r="BW97">
        <v>0</v>
      </c>
      <c r="BX97">
        <v>0</v>
      </c>
      <c r="BY97">
        <v>0</v>
      </c>
      <c r="BZ97">
        <v>0</v>
      </c>
      <c r="CA97">
        <v>0</v>
      </c>
      <c r="CB97">
        <v>0</v>
      </c>
      <c r="CC97">
        <v>0</v>
      </c>
      <c r="CD97">
        <v>0</v>
      </c>
      <c r="CE97">
        <v>0</v>
      </c>
      <c r="CF97">
        <v>0</v>
      </c>
      <c r="CG97">
        <v>0</v>
      </c>
      <c r="CH97">
        <v>0</v>
      </c>
      <c r="CI97">
        <v>0</v>
      </c>
      <c r="CJ97">
        <v>0</v>
      </c>
      <c r="CK97">
        <v>0</v>
      </c>
      <c r="CL97">
        <v>0</v>
      </c>
      <c r="CM97">
        <v>0</v>
      </c>
      <c r="CN97">
        <v>0</v>
      </c>
      <c r="CO97">
        <v>0</v>
      </c>
      <c r="CP97">
        <v>0</v>
      </c>
      <c r="CQ97">
        <v>0</v>
      </c>
      <c r="CR97">
        <v>0</v>
      </c>
      <c r="CS97">
        <v>1</v>
      </c>
      <c r="CT97">
        <v>1</v>
      </c>
      <c r="CU97">
        <v>0</v>
      </c>
      <c r="CV97">
        <v>0</v>
      </c>
      <c r="CW97">
        <v>0</v>
      </c>
      <c r="CX97">
        <v>0</v>
      </c>
      <c r="CY97">
        <v>0</v>
      </c>
      <c r="CZ97">
        <v>0</v>
      </c>
      <c r="DA97">
        <v>0</v>
      </c>
      <c r="DB97">
        <v>0</v>
      </c>
      <c r="DC97">
        <v>1</v>
      </c>
      <c r="DD97">
        <v>1</v>
      </c>
      <c r="DE97">
        <v>0</v>
      </c>
      <c r="DF97">
        <v>0</v>
      </c>
      <c r="DG97">
        <v>1</v>
      </c>
      <c r="DH97">
        <v>1</v>
      </c>
      <c r="DI97">
        <v>0</v>
      </c>
      <c r="DJ97">
        <v>0</v>
      </c>
      <c r="DK97">
        <v>1</v>
      </c>
      <c r="DL97">
        <v>1</v>
      </c>
      <c r="DM97">
        <v>1</v>
      </c>
      <c r="DN97">
        <v>1</v>
      </c>
      <c r="DO97">
        <v>0</v>
      </c>
      <c r="DP97">
        <v>0</v>
      </c>
      <c r="DQ97">
        <v>0</v>
      </c>
      <c r="DR97">
        <v>0</v>
      </c>
      <c r="DS97">
        <v>0</v>
      </c>
      <c r="DT97">
        <v>0</v>
      </c>
      <c r="DU97">
        <v>1</v>
      </c>
      <c r="DV97">
        <v>1</v>
      </c>
      <c r="DW97">
        <v>1</v>
      </c>
      <c r="DX97">
        <v>1</v>
      </c>
      <c r="DY97">
        <v>0</v>
      </c>
      <c r="DZ97">
        <v>0</v>
      </c>
      <c r="EA97">
        <v>0</v>
      </c>
      <c r="EB97">
        <v>0</v>
      </c>
      <c r="EC97" s="23"/>
      <c r="ED97">
        <v>0</v>
      </c>
      <c r="EE97">
        <v>0</v>
      </c>
      <c r="EF97">
        <v>0</v>
      </c>
      <c r="EG97">
        <v>0</v>
      </c>
      <c r="EH97">
        <v>0</v>
      </c>
      <c r="EI97">
        <v>0</v>
      </c>
      <c r="EJ97">
        <v>0</v>
      </c>
      <c r="EK97">
        <v>0</v>
      </c>
      <c r="EL97">
        <v>0</v>
      </c>
      <c r="EM97">
        <v>0</v>
      </c>
      <c r="EN97">
        <v>0</v>
      </c>
      <c r="EO97">
        <v>0</v>
      </c>
      <c r="EP97">
        <v>0</v>
      </c>
      <c r="EQ97">
        <v>0</v>
      </c>
      <c r="ER97">
        <v>0</v>
      </c>
      <c r="ES97">
        <v>0</v>
      </c>
      <c r="ET97">
        <v>0</v>
      </c>
      <c r="EU97">
        <v>0</v>
      </c>
      <c r="EV97">
        <v>0</v>
      </c>
      <c r="EW97">
        <v>0</v>
      </c>
      <c r="EX97">
        <v>0</v>
      </c>
      <c r="EY97">
        <v>0</v>
      </c>
      <c r="EZ97">
        <v>0</v>
      </c>
      <c r="FA97">
        <v>0</v>
      </c>
      <c r="FB97">
        <v>0</v>
      </c>
      <c r="FC97">
        <v>0</v>
      </c>
      <c r="FD97">
        <v>0</v>
      </c>
      <c r="FE97">
        <v>0</v>
      </c>
      <c r="FF97">
        <v>0</v>
      </c>
      <c r="FG97">
        <v>0</v>
      </c>
      <c r="FH97">
        <v>0</v>
      </c>
      <c r="FI97">
        <v>0</v>
      </c>
      <c r="FJ97">
        <v>1</v>
      </c>
      <c r="FK97">
        <v>1</v>
      </c>
      <c r="FL97">
        <v>1</v>
      </c>
      <c r="FM97">
        <v>0</v>
      </c>
      <c r="FN97">
        <v>0</v>
      </c>
      <c r="FO97">
        <v>0</v>
      </c>
      <c r="FP97">
        <v>0</v>
      </c>
      <c r="FQ97">
        <v>0</v>
      </c>
      <c r="FR97">
        <v>0</v>
      </c>
      <c r="FS97">
        <v>0</v>
      </c>
      <c r="FT97">
        <v>0</v>
      </c>
      <c r="FU97">
        <v>0</v>
      </c>
      <c r="FV97">
        <v>0</v>
      </c>
      <c r="FW97">
        <v>0</v>
      </c>
      <c r="FX97">
        <v>0</v>
      </c>
      <c r="FY97">
        <v>0</v>
      </c>
      <c r="FZ97">
        <v>0</v>
      </c>
      <c r="GA97">
        <v>0</v>
      </c>
      <c r="GB97">
        <v>0</v>
      </c>
      <c r="GC97">
        <v>0</v>
      </c>
      <c r="GD97">
        <v>0</v>
      </c>
      <c r="GE97">
        <v>0</v>
      </c>
      <c r="GF97">
        <v>0</v>
      </c>
      <c r="GG97" s="60">
        <v>0</v>
      </c>
      <c r="GH97" s="60">
        <v>0</v>
      </c>
      <c r="GI97" s="60">
        <v>0</v>
      </c>
      <c r="GJ97" s="60">
        <v>0</v>
      </c>
      <c r="GK97" s="60">
        <v>0</v>
      </c>
      <c r="GL97">
        <v>0</v>
      </c>
      <c r="GM97">
        <v>0</v>
      </c>
      <c r="GN97">
        <v>0</v>
      </c>
      <c r="GO97">
        <v>0</v>
      </c>
      <c r="GP97">
        <v>0</v>
      </c>
      <c r="GQ97">
        <v>0</v>
      </c>
      <c r="GR97">
        <v>0</v>
      </c>
      <c r="GS97">
        <v>0</v>
      </c>
      <c r="GT97">
        <v>0</v>
      </c>
      <c r="GU97">
        <v>0</v>
      </c>
      <c r="GV97">
        <v>0</v>
      </c>
      <c r="GW97">
        <v>0</v>
      </c>
      <c r="GX97">
        <v>0</v>
      </c>
      <c r="GY97">
        <v>0</v>
      </c>
      <c r="GZ97">
        <v>0</v>
      </c>
      <c r="HA97">
        <v>0</v>
      </c>
      <c r="HB97">
        <v>0</v>
      </c>
      <c r="HC97">
        <v>0</v>
      </c>
      <c r="HD97">
        <v>0</v>
      </c>
      <c r="HE97">
        <v>0</v>
      </c>
      <c r="HF97">
        <v>0</v>
      </c>
      <c r="HG97">
        <v>0</v>
      </c>
      <c r="HH97">
        <v>0</v>
      </c>
      <c r="HI97">
        <v>0</v>
      </c>
      <c r="HJ97">
        <v>0</v>
      </c>
      <c r="HK97">
        <v>0</v>
      </c>
      <c r="HL97">
        <v>0</v>
      </c>
      <c r="HM97">
        <v>0</v>
      </c>
      <c r="HN97">
        <v>0</v>
      </c>
      <c r="HO97">
        <v>0</v>
      </c>
      <c r="HP97">
        <v>0</v>
      </c>
      <c r="HQ97">
        <v>0</v>
      </c>
      <c r="HR97">
        <v>0</v>
      </c>
      <c r="HS97">
        <v>0</v>
      </c>
      <c r="HT97">
        <v>0</v>
      </c>
      <c r="HU97">
        <v>0</v>
      </c>
      <c r="HV97">
        <v>0</v>
      </c>
      <c r="HW97">
        <v>0</v>
      </c>
      <c r="HX97">
        <v>0</v>
      </c>
      <c r="HY97">
        <v>0</v>
      </c>
      <c r="HZ97">
        <v>0</v>
      </c>
      <c r="IA97">
        <v>0</v>
      </c>
      <c r="IB97">
        <v>0</v>
      </c>
      <c r="IC97">
        <v>0</v>
      </c>
      <c r="ID97">
        <v>0</v>
      </c>
      <c r="IE97">
        <v>0</v>
      </c>
      <c r="IF97">
        <v>0</v>
      </c>
      <c r="IG97">
        <v>0</v>
      </c>
      <c r="IH97">
        <v>0</v>
      </c>
      <c r="II97">
        <v>0</v>
      </c>
      <c r="IJ97">
        <v>0</v>
      </c>
      <c r="IK97">
        <v>0</v>
      </c>
      <c r="IL97">
        <v>0</v>
      </c>
      <c r="IM97">
        <v>0</v>
      </c>
      <c r="IN97" s="26">
        <v>0</v>
      </c>
    </row>
    <row r="98" spans="1:248" x14ac:dyDescent="0.35">
      <c r="A98" s="28" t="s">
        <v>236</v>
      </c>
      <c r="EC98" s="23"/>
      <c r="IN98" s="26"/>
    </row>
    <row r="99" spans="1:248" x14ac:dyDescent="0.35">
      <c r="A99" s="27">
        <v>64</v>
      </c>
      <c r="B99" t="s">
        <v>237</v>
      </c>
      <c r="C99" t="s">
        <v>238</v>
      </c>
      <c r="D99">
        <v>1</v>
      </c>
      <c r="E99">
        <v>0</v>
      </c>
      <c r="F99">
        <v>1</v>
      </c>
      <c r="G99">
        <v>1</v>
      </c>
      <c r="H99">
        <v>1</v>
      </c>
      <c r="I99">
        <v>0</v>
      </c>
      <c r="J99">
        <v>0</v>
      </c>
      <c r="K99">
        <v>0</v>
      </c>
      <c r="L99">
        <v>0</v>
      </c>
      <c r="M99">
        <v>1</v>
      </c>
      <c r="N99">
        <v>0</v>
      </c>
      <c r="O99">
        <v>0</v>
      </c>
      <c r="P99">
        <v>1</v>
      </c>
      <c r="Q99">
        <v>1</v>
      </c>
      <c r="R99">
        <v>0</v>
      </c>
      <c r="S99">
        <v>0</v>
      </c>
      <c r="T99">
        <v>0</v>
      </c>
      <c r="U99">
        <v>0</v>
      </c>
      <c r="V99">
        <v>1</v>
      </c>
      <c r="W99">
        <v>1</v>
      </c>
      <c r="X99">
        <v>0</v>
      </c>
      <c r="Y99">
        <v>0</v>
      </c>
      <c r="Z99">
        <v>0</v>
      </c>
      <c r="AA99">
        <v>0</v>
      </c>
      <c r="AB99">
        <v>0</v>
      </c>
      <c r="AC99">
        <v>0</v>
      </c>
      <c r="AD99">
        <v>0</v>
      </c>
      <c r="AE99">
        <v>0</v>
      </c>
      <c r="AF99">
        <v>0</v>
      </c>
      <c r="AG99">
        <v>1</v>
      </c>
      <c r="AH99">
        <v>1</v>
      </c>
      <c r="AI99">
        <v>0</v>
      </c>
      <c r="AJ99">
        <v>1</v>
      </c>
      <c r="AK99">
        <v>0</v>
      </c>
      <c r="AL99">
        <v>1</v>
      </c>
      <c r="AM99">
        <v>1</v>
      </c>
      <c r="AN99">
        <v>1</v>
      </c>
      <c r="AO99">
        <v>0</v>
      </c>
      <c r="AP99">
        <v>1</v>
      </c>
      <c r="AQ99">
        <v>1</v>
      </c>
      <c r="AR99">
        <v>1</v>
      </c>
      <c r="AS99">
        <v>1</v>
      </c>
      <c r="AT99">
        <v>1</v>
      </c>
      <c r="AU99">
        <v>1</v>
      </c>
      <c r="AV99">
        <v>1</v>
      </c>
      <c r="AW99">
        <v>0</v>
      </c>
      <c r="AX99">
        <v>0</v>
      </c>
      <c r="AY99">
        <v>0</v>
      </c>
      <c r="AZ99">
        <v>0</v>
      </c>
      <c r="BA99">
        <v>0</v>
      </c>
      <c r="BB99">
        <v>0</v>
      </c>
      <c r="BC99">
        <v>0</v>
      </c>
      <c r="BD99">
        <v>0</v>
      </c>
      <c r="BE99">
        <v>0</v>
      </c>
      <c r="BF99">
        <v>0</v>
      </c>
      <c r="BG99">
        <v>0</v>
      </c>
      <c r="BH99">
        <v>0</v>
      </c>
      <c r="BI99">
        <v>0</v>
      </c>
      <c r="BJ99">
        <v>0</v>
      </c>
      <c r="BK99">
        <v>0</v>
      </c>
      <c r="BL99">
        <v>0</v>
      </c>
      <c r="BM99">
        <v>0</v>
      </c>
      <c r="BN99">
        <v>1</v>
      </c>
      <c r="BO99">
        <v>0</v>
      </c>
      <c r="BP99">
        <v>0</v>
      </c>
      <c r="BQ99">
        <v>0</v>
      </c>
      <c r="BR99">
        <v>1</v>
      </c>
      <c r="BS99">
        <v>0</v>
      </c>
      <c r="BT99">
        <v>1</v>
      </c>
      <c r="BU99">
        <v>1</v>
      </c>
      <c r="BV99">
        <v>1</v>
      </c>
      <c r="BW99">
        <v>1</v>
      </c>
      <c r="BX99">
        <v>1</v>
      </c>
      <c r="BY99">
        <v>1</v>
      </c>
      <c r="BZ99">
        <v>1</v>
      </c>
      <c r="CA99">
        <v>0</v>
      </c>
      <c r="CB99">
        <v>0</v>
      </c>
      <c r="CC99">
        <v>0</v>
      </c>
      <c r="CD99">
        <v>0</v>
      </c>
      <c r="CE99">
        <v>0</v>
      </c>
      <c r="CF99">
        <v>0</v>
      </c>
      <c r="CG99">
        <v>0</v>
      </c>
      <c r="CH99">
        <v>0</v>
      </c>
      <c r="CI99">
        <v>0</v>
      </c>
      <c r="CJ99">
        <v>0</v>
      </c>
      <c r="CK99">
        <v>0</v>
      </c>
      <c r="CL99">
        <v>0</v>
      </c>
      <c r="CM99">
        <v>0</v>
      </c>
      <c r="CN99">
        <v>0</v>
      </c>
      <c r="CO99">
        <v>0</v>
      </c>
      <c r="CP99">
        <v>0</v>
      </c>
      <c r="CQ99">
        <v>0</v>
      </c>
      <c r="CR99">
        <v>1</v>
      </c>
      <c r="CS99">
        <v>1</v>
      </c>
      <c r="CT99">
        <v>1</v>
      </c>
      <c r="CU99">
        <v>0</v>
      </c>
      <c r="CV99">
        <v>0</v>
      </c>
      <c r="CW99">
        <v>1</v>
      </c>
      <c r="CX99">
        <v>1</v>
      </c>
      <c r="CY99">
        <v>1</v>
      </c>
      <c r="CZ99">
        <v>0</v>
      </c>
      <c r="DA99">
        <v>0</v>
      </c>
      <c r="DB99">
        <v>1</v>
      </c>
      <c r="DC99">
        <v>1</v>
      </c>
      <c r="DD99">
        <v>1</v>
      </c>
      <c r="DE99">
        <v>0</v>
      </c>
      <c r="DF99">
        <v>0</v>
      </c>
      <c r="DG99">
        <v>1</v>
      </c>
      <c r="DH99">
        <v>1</v>
      </c>
      <c r="DI99">
        <v>0</v>
      </c>
      <c r="DJ99">
        <v>0</v>
      </c>
      <c r="DK99">
        <v>1</v>
      </c>
      <c r="DL99">
        <v>1</v>
      </c>
      <c r="DM99">
        <v>1</v>
      </c>
      <c r="DN99">
        <v>1</v>
      </c>
      <c r="DO99">
        <v>0</v>
      </c>
      <c r="DP99">
        <v>0</v>
      </c>
      <c r="DQ99">
        <v>1</v>
      </c>
      <c r="DR99">
        <v>1</v>
      </c>
      <c r="DS99">
        <v>1</v>
      </c>
      <c r="DT99">
        <v>0</v>
      </c>
      <c r="DU99">
        <v>0</v>
      </c>
      <c r="DV99">
        <v>0</v>
      </c>
      <c r="DW99">
        <v>0</v>
      </c>
      <c r="DX99">
        <v>0</v>
      </c>
      <c r="DY99">
        <v>0</v>
      </c>
      <c r="DZ99">
        <v>0</v>
      </c>
      <c r="EA99">
        <v>0</v>
      </c>
      <c r="EB99">
        <v>1</v>
      </c>
      <c r="EC99" s="23"/>
      <c r="ED99">
        <v>0</v>
      </c>
      <c r="EE99">
        <v>0</v>
      </c>
      <c r="EF99">
        <v>1</v>
      </c>
      <c r="EG99">
        <v>0</v>
      </c>
      <c r="EH99">
        <v>1</v>
      </c>
      <c r="EI99">
        <v>0</v>
      </c>
      <c r="EJ99">
        <v>0</v>
      </c>
      <c r="EK99">
        <v>0</v>
      </c>
      <c r="EL99">
        <v>0</v>
      </c>
      <c r="EM99">
        <v>0</v>
      </c>
      <c r="EN99">
        <v>0</v>
      </c>
      <c r="EO99">
        <v>0</v>
      </c>
      <c r="EP99">
        <v>1</v>
      </c>
      <c r="EQ99">
        <v>1</v>
      </c>
      <c r="ER99">
        <v>1</v>
      </c>
      <c r="ES99">
        <v>0</v>
      </c>
      <c r="ET99">
        <v>0</v>
      </c>
      <c r="EU99">
        <v>1</v>
      </c>
      <c r="EV99">
        <v>1</v>
      </c>
      <c r="EW99">
        <v>1</v>
      </c>
      <c r="EX99">
        <v>0</v>
      </c>
      <c r="EY99">
        <v>0</v>
      </c>
      <c r="EZ99">
        <v>1</v>
      </c>
      <c r="FA99">
        <v>1</v>
      </c>
      <c r="FB99">
        <v>1</v>
      </c>
      <c r="FC99">
        <v>0</v>
      </c>
      <c r="FD99">
        <v>0</v>
      </c>
      <c r="FE99">
        <v>0</v>
      </c>
      <c r="FF99">
        <v>0</v>
      </c>
      <c r="FG99">
        <v>0</v>
      </c>
      <c r="FH99">
        <v>0</v>
      </c>
      <c r="FI99">
        <v>0</v>
      </c>
      <c r="FJ99">
        <v>1</v>
      </c>
      <c r="FK99">
        <v>1</v>
      </c>
      <c r="FL99">
        <v>1</v>
      </c>
      <c r="FM99">
        <v>0</v>
      </c>
      <c r="FN99">
        <v>0</v>
      </c>
      <c r="FO99">
        <v>1</v>
      </c>
      <c r="FP99">
        <v>1</v>
      </c>
      <c r="FQ99">
        <v>1</v>
      </c>
      <c r="FR99">
        <v>0</v>
      </c>
      <c r="FS99">
        <v>0</v>
      </c>
      <c r="FT99">
        <v>1</v>
      </c>
      <c r="FU99">
        <v>1</v>
      </c>
      <c r="FV99">
        <v>1</v>
      </c>
      <c r="FW99">
        <v>0</v>
      </c>
      <c r="FX99">
        <v>0</v>
      </c>
      <c r="FY99">
        <v>1</v>
      </c>
      <c r="FZ99">
        <v>1</v>
      </c>
      <c r="GA99">
        <v>1</v>
      </c>
      <c r="GB99">
        <v>0</v>
      </c>
      <c r="GC99">
        <v>0</v>
      </c>
      <c r="GD99">
        <v>1</v>
      </c>
      <c r="GE99">
        <v>1</v>
      </c>
      <c r="GF99">
        <v>1</v>
      </c>
      <c r="GG99" s="60">
        <v>0</v>
      </c>
      <c r="GH99" s="60">
        <v>0</v>
      </c>
      <c r="GI99" s="60">
        <v>0</v>
      </c>
      <c r="GJ99" s="60">
        <v>0</v>
      </c>
      <c r="GK99" s="60">
        <v>0</v>
      </c>
      <c r="GL99">
        <v>0</v>
      </c>
      <c r="GM99">
        <v>0</v>
      </c>
      <c r="GN99">
        <v>0</v>
      </c>
      <c r="GO99">
        <v>0</v>
      </c>
      <c r="GP99">
        <v>1</v>
      </c>
      <c r="GQ99">
        <v>0</v>
      </c>
      <c r="GR99">
        <v>0</v>
      </c>
      <c r="GS99">
        <v>1</v>
      </c>
      <c r="GT99">
        <v>1</v>
      </c>
      <c r="GU99">
        <v>1</v>
      </c>
      <c r="GV99">
        <v>0</v>
      </c>
      <c r="GW99">
        <v>0</v>
      </c>
      <c r="GX99">
        <v>0</v>
      </c>
      <c r="GY99">
        <v>1</v>
      </c>
      <c r="GZ99">
        <v>1</v>
      </c>
      <c r="HA99">
        <v>0</v>
      </c>
      <c r="HB99">
        <v>0</v>
      </c>
      <c r="HC99">
        <v>0</v>
      </c>
      <c r="HD99">
        <v>0</v>
      </c>
      <c r="HE99">
        <v>0</v>
      </c>
      <c r="HF99">
        <v>0</v>
      </c>
      <c r="HG99">
        <v>0</v>
      </c>
      <c r="HH99">
        <v>1</v>
      </c>
      <c r="HI99">
        <v>1</v>
      </c>
      <c r="HJ99">
        <v>1</v>
      </c>
      <c r="HK99">
        <v>0</v>
      </c>
      <c r="HL99">
        <v>0</v>
      </c>
      <c r="HM99">
        <v>0</v>
      </c>
      <c r="HN99">
        <v>0</v>
      </c>
      <c r="HO99">
        <v>0</v>
      </c>
      <c r="HP99">
        <v>0</v>
      </c>
      <c r="HQ99">
        <v>0</v>
      </c>
      <c r="HR99">
        <v>1</v>
      </c>
      <c r="HS99">
        <v>1</v>
      </c>
      <c r="HT99">
        <v>1</v>
      </c>
      <c r="HU99">
        <v>0</v>
      </c>
      <c r="HV99">
        <v>0</v>
      </c>
      <c r="HW99">
        <v>1</v>
      </c>
      <c r="HX99">
        <v>1</v>
      </c>
      <c r="HY99">
        <v>1</v>
      </c>
      <c r="HZ99">
        <v>0</v>
      </c>
      <c r="IA99">
        <v>0</v>
      </c>
      <c r="IB99">
        <v>1</v>
      </c>
      <c r="IC99">
        <v>1</v>
      </c>
      <c r="ID99">
        <v>1</v>
      </c>
      <c r="IE99">
        <v>0</v>
      </c>
      <c r="IF99">
        <v>0</v>
      </c>
      <c r="IG99">
        <v>0</v>
      </c>
      <c r="IH99">
        <v>1</v>
      </c>
      <c r="II99">
        <v>1</v>
      </c>
      <c r="IJ99">
        <v>0</v>
      </c>
      <c r="IK99">
        <v>0</v>
      </c>
      <c r="IL99">
        <v>1</v>
      </c>
      <c r="IM99">
        <v>1</v>
      </c>
      <c r="IN99" s="26">
        <v>1</v>
      </c>
    </row>
    <row r="100" spans="1:248" x14ac:dyDescent="0.35">
      <c r="A100" s="28" t="s">
        <v>239</v>
      </c>
      <c r="EC100" s="23"/>
      <c r="IN100" s="26"/>
    </row>
    <row r="101" spans="1:248" x14ac:dyDescent="0.35">
      <c r="A101" s="27">
        <v>65</v>
      </c>
      <c r="B101" t="s">
        <v>240</v>
      </c>
      <c r="C101" t="s">
        <v>241</v>
      </c>
      <c r="D101">
        <v>1</v>
      </c>
      <c r="E101">
        <v>0</v>
      </c>
      <c r="F101">
        <v>1</v>
      </c>
      <c r="G101">
        <v>1</v>
      </c>
      <c r="H101">
        <v>1</v>
      </c>
      <c r="I101">
        <v>0</v>
      </c>
      <c r="J101">
        <v>0</v>
      </c>
      <c r="K101">
        <v>0</v>
      </c>
      <c r="L101">
        <v>0</v>
      </c>
      <c r="M101">
        <v>1</v>
      </c>
      <c r="N101">
        <v>1</v>
      </c>
      <c r="O101">
        <v>0</v>
      </c>
      <c r="P101">
        <v>1</v>
      </c>
      <c r="Q101">
        <v>1</v>
      </c>
      <c r="R101">
        <v>0</v>
      </c>
      <c r="S101">
        <v>0</v>
      </c>
      <c r="T101">
        <v>0</v>
      </c>
      <c r="U101">
        <v>0</v>
      </c>
      <c r="V101">
        <v>1</v>
      </c>
      <c r="W101">
        <v>1</v>
      </c>
      <c r="X101">
        <v>0</v>
      </c>
      <c r="Y101">
        <v>0</v>
      </c>
      <c r="Z101">
        <v>0</v>
      </c>
      <c r="AA101">
        <v>0</v>
      </c>
      <c r="AB101">
        <v>0</v>
      </c>
      <c r="AC101">
        <v>0</v>
      </c>
      <c r="AD101">
        <v>0</v>
      </c>
      <c r="AE101">
        <v>0</v>
      </c>
      <c r="AF101">
        <v>0</v>
      </c>
      <c r="AG101">
        <v>1</v>
      </c>
      <c r="AH101">
        <v>1</v>
      </c>
      <c r="AI101">
        <v>1</v>
      </c>
      <c r="AJ101">
        <v>1</v>
      </c>
      <c r="AK101">
        <v>1</v>
      </c>
      <c r="AL101">
        <v>1</v>
      </c>
      <c r="AM101">
        <v>0</v>
      </c>
      <c r="AN101">
        <v>1</v>
      </c>
      <c r="AO101">
        <v>0</v>
      </c>
      <c r="AP101">
        <v>1</v>
      </c>
      <c r="AQ101">
        <v>1</v>
      </c>
      <c r="AR101">
        <v>1</v>
      </c>
      <c r="AS101">
        <v>1</v>
      </c>
      <c r="AT101">
        <v>1</v>
      </c>
      <c r="AU101">
        <v>1</v>
      </c>
      <c r="AV101">
        <v>1</v>
      </c>
      <c r="AW101">
        <v>0</v>
      </c>
      <c r="AX101">
        <v>0</v>
      </c>
      <c r="AY101">
        <v>0</v>
      </c>
      <c r="AZ101">
        <v>0</v>
      </c>
      <c r="BA101">
        <v>0</v>
      </c>
      <c r="BB101">
        <v>0</v>
      </c>
      <c r="BC101">
        <v>0</v>
      </c>
      <c r="BD101">
        <v>0</v>
      </c>
      <c r="BE101">
        <v>0</v>
      </c>
      <c r="BF101">
        <v>0</v>
      </c>
      <c r="BG101">
        <v>0</v>
      </c>
      <c r="BH101">
        <v>0</v>
      </c>
      <c r="BI101">
        <v>0</v>
      </c>
      <c r="BJ101">
        <v>0</v>
      </c>
      <c r="BK101">
        <v>0</v>
      </c>
      <c r="BL101">
        <v>0</v>
      </c>
      <c r="BM101">
        <v>0</v>
      </c>
      <c r="BN101">
        <v>1</v>
      </c>
      <c r="BO101">
        <v>0</v>
      </c>
      <c r="BP101">
        <v>0</v>
      </c>
      <c r="BQ101">
        <v>0</v>
      </c>
      <c r="BR101">
        <v>1</v>
      </c>
      <c r="BS101">
        <v>0</v>
      </c>
      <c r="BT101">
        <v>1</v>
      </c>
      <c r="BU101">
        <v>1</v>
      </c>
      <c r="BV101">
        <v>1</v>
      </c>
      <c r="BW101">
        <v>1</v>
      </c>
      <c r="BX101">
        <v>1</v>
      </c>
      <c r="BY101">
        <v>1</v>
      </c>
      <c r="BZ101">
        <v>1</v>
      </c>
      <c r="CA101">
        <v>0</v>
      </c>
      <c r="CB101">
        <v>0</v>
      </c>
      <c r="CC101">
        <v>0</v>
      </c>
      <c r="CD101">
        <v>0</v>
      </c>
      <c r="CE101">
        <v>0</v>
      </c>
      <c r="CF101">
        <v>0</v>
      </c>
      <c r="CG101">
        <v>0</v>
      </c>
      <c r="CH101">
        <v>0</v>
      </c>
      <c r="CI101">
        <v>0</v>
      </c>
      <c r="CJ101">
        <v>0</v>
      </c>
      <c r="CK101">
        <v>0</v>
      </c>
      <c r="CL101">
        <v>0</v>
      </c>
      <c r="CM101">
        <v>0</v>
      </c>
      <c r="CN101">
        <v>0</v>
      </c>
      <c r="CO101">
        <v>0</v>
      </c>
      <c r="CP101">
        <v>0</v>
      </c>
      <c r="CQ101">
        <v>0</v>
      </c>
      <c r="CR101">
        <v>1</v>
      </c>
      <c r="CS101">
        <v>1</v>
      </c>
      <c r="CT101">
        <v>1</v>
      </c>
      <c r="CU101">
        <v>0</v>
      </c>
      <c r="CV101">
        <v>0</v>
      </c>
      <c r="CW101">
        <v>1</v>
      </c>
      <c r="CX101">
        <v>1</v>
      </c>
      <c r="CY101">
        <v>1</v>
      </c>
      <c r="CZ101">
        <v>0</v>
      </c>
      <c r="DA101">
        <v>0</v>
      </c>
      <c r="DB101">
        <v>1</v>
      </c>
      <c r="DC101">
        <v>1</v>
      </c>
      <c r="DD101">
        <v>1</v>
      </c>
      <c r="DE101">
        <v>0</v>
      </c>
      <c r="DF101">
        <v>0</v>
      </c>
      <c r="DG101">
        <v>1</v>
      </c>
      <c r="DH101">
        <v>1</v>
      </c>
      <c r="DI101">
        <v>0</v>
      </c>
      <c r="DJ101">
        <v>0</v>
      </c>
      <c r="DK101">
        <v>1</v>
      </c>
      <c r="DL101">
        <v>1</v>
      </c>
      <c r="DM101">
        <v>1</v>
      </c>
      <c r="DN101">
        <v>1</v>
      </c>
      <c r="DO101">
        <v>0</v>
      </c>
      <c r="DP101">
        <v>0</v>
      </c>
      <c r="DQ101">
        <v>1</v>
      </c>
      <c r="DR101">
        <v>1</v>
      </c>
      <c r="DS101">
        <v>1</v>
      </c>
      <c r="DT101">
        <v>0</v>
      </c>
      <c r="DU101">
        <v>0</v>
      </c>
      <c r="DV101">
        <v>0</v>
      </c>
      <c r="DW101">
        <v>0</v>
      </c>
      <c r="DX101">
        <v>1</v>
      </c>
      <c r="DY101">
        <v>0</v>
      </c>
      <c r="DZ101">
        <v>0</v>
      </c>
      <c r="EA101">
        <v>0</v>
      </c>
      <c r="EB101">
        <v>1</v>
      </c>
      <c r="EC101" s="23"/>
      <c r="ED101">
        <v>0</v>
      </c>
      <c r="EE101">
        <v>0</v>
      </c>
      <c r="EF101">
        <v>1</v>
      </c>
      <c r="EG101">
        <v>0</v>
      </c>
      <c r="EH101">
        <v>1</v>
      </c>
      <c r="EI101">
        <v>0</v>
      </c>
      <c r="EJ101">
        <v>0</v>
      </c>
      <c r="EK101">
        <v>0</v>
      </c>
      <c r="EL101">
        <v>0</v>
      </c>
      <c r="EM101">
        <v>0</v>
      </c>
      <c r="EN101">
        <v>0</v>
      </c>
      <c r="EO101">
        <v>0</v>
      </c>
      <c r="EP101">
        <v>1</v>
      </c>
      <c r="EQ101">
        <v>1</v>
      </c>
      <c r="ER101">
        <v>1</v>
      </c>
      <c r="ES101">
        <v>0</v>
      </c>
      <c r="ET101">
        <v>0</v>
      </c>
      <c r="EU101">
        <v>1</v>
      </c>
      <c r="EV101">
        <v>1</v>
      </c>
      <c r="EW101">
        <v>1</v>
      </c>
      <c r="EX101">
        <v>0</v>
      </c>
      <c r="EY101">
        <v>0</v>
      </c>
      <c r="EZ101">
        <v>1</v>
      </c>
      <c r="FA101">
        <v>1</v>
      </c>
      <c r="FB101">
        <v>1</v>
      </c>
      <c r="FC101">
        <v>0</v>
      </c>
      <c r="FD101">
        <v>0</v>
      </c>
      <c r="FE101">
        <v>1</v>
      </c>
      <c r="FF101">
        <v>1</v>
      </c>
      <c r="FG101">
        <v>1</v>
      </c>
      <c r="FH101">
        <v>0</v>
      </c>
      <c r="FI101">
        <v>0</v>
      </c>
      <c r="FJ101">
        <v>1</v>
      </c>
      <c r="FK101">
        <v>1</v>
      </c>
      <c r="FL101">
        <v>1</v>
      </c>
      <c r="FM101">
        <v>0</v>
      </c>
      <c r="FN101">
        <v>0</v>
      </c>
      <c r="FO101">
        <v>1</v>
      </c>
      <c r="FP101">
        <v>1</v>
      </c>
      <c r="FQ101">
        <v>1</v>
      </c>
      <c r="FR101">
        <v>0</v>
      </c>
      <c r="FS101">
        <v>0</v>
      </c>
      <c r="FT101">
        <v>1</v>
      </c>
      <c r="FU101">
        <v>1</v>
      </c>
      <c r="FV101">
        <v>1</v>
      </c>
      <c r="FW101">
        <v>0</v>
      </c>
      <c r="FX101">
        <v>0</v>
      </c>
      <c r="FY101">
        <v>1</v>
      </c>
      <c r="FZ101">
        <v>1</v>
      </c>
      <c r="GA101">
        <v>1</v>
      </c>
      <c r="GB101">
        <v>0</v>
      </c>
      <c r="GC101">
        <v>0</v>
      </c>
      <c r="GD101">
        <v>1</v>
      </c>
      <c r="GE101">
        <v>1</v>
      </c>
      <c r="GF101">
        <v>1</v>
      </c>
      <c r="GG101" s="60">
        <v>0</v>
      </c>
      <c r="GH101" s="60">
        <v>0</v>
      </c>
      <c r="GI101" s="60">
        <v>0</v>
      </c>
      <c r="GJ101" s="60">
        <v>0</v>
      </c>
      <c r="GK101" s="60">
        <v>0</v>
      </c>
      <c r="GL101">
        <v>0</v>
      </c>
      <c r="GM101">
        <v>0</v>
      </c>
      <c r="GN101">
        <v>0</v>
      </c>
      <c r="GO101">
        <v>0</v>
      </c>
      <c r="GP101">
        <v>1</v>
      </c>
      <c r="GQ101">
        <v>0</v>
      </c>
      <c r="GR101">
        <v>0</v>
      </c>
      <c r="GS101">
        <v>1</v>
      </c>
      <c r="GT101">
        <v>1</v>
      </c>
      <c r="GU101">
        <v>1</v>
      </c>
      <c r="GV101">
        <v>0</v>
      </c>
      <c r="GW101">
        <v>0</v>
      </c>
      <c r="GX101">
        <v>0</v>
      </c>
      <c r="GY101">
        <v>1</v>
      </c>
      <c r="GZ101">
        <v>1</v>
      </c>
      <c r="HA101">
        <v>0</v>
      </c>
      <c r="HB101">
        <v>0</v>
      </c>
      <c r="HC101">
        <v>0</v>
      </c>
      <c r="HD101">
        <v>0</v>
      </c>
      <c r="HE101">
        <v>0</v>
      </c>
      <c r="HF101">
        <v>0</v>
      </c>
      <c r="HG101">
        <v>0</v>
      </c>
      <c r="HH101">
        <v>1</v>
      </c>
      <c r="HI101">
        <v>1</v>
      </c>
      <c r="HJ101">
        <v>1</v>
      </c>
      <c r="HK101">
        <v>0</v>
      </c>
      <c r="HL101">
        <v>0</v>
      </c>
      <c r="HM101">
        <v>0</v>
      </c>
      <c r="HN101">
        <v>0</v>
      </c>
      <c r="HO101">
        <v>0</v>
      </c>
      <c r="HP101">
        <v>0</v>
      </c>
      <c r="HQ101">
        <v>0</v>
      </c>
      <c r="HR101">
        <v>1</v>
      </c>
      <c r="HS101">
        <v>1</v>
      </c>
      <c r="HT101">
        <v>1</v>
      </c>
      <c r="HU101">
        <v>0</v>
      </c>
      <c r="HV101">
        <v>0</v>
      </c>
      <c r="HW101">
        <v>1</v>
      </c>
      <c r="HX101">
        <v>1</v>
      </c>
      <c r="HY101">
        <v>1</v>
      </c>
      <c r="HZ101">
        <v>0</v>
      </c>
      <c r="IA101">
        <v>0</v>
      </c>
      <c r="IB101">
        <v>0</v>
      </c>
      <c r="IC101">
        <v>0</v>
      </c>
      <c r="ID101">
        <v>0</v>
      </c>
      <c r="IE101">
        <v>0</v>
      </c>
      <c r="IF101">
        <v>0</v>
      </c>
      <c r="IG101">
        <v>0</v>
      </c>
      <c r="IH101">
        <v>1</v>
      </c>
      <c r="II101">
        <v>1</v>
      </c>
      <c r="IJ101">
        <v>0</v>
      </c>
      <c r="IK101">
        <v>0</v>
      </c>
      <c r="IL101">
        <v>1</v>
      </c>
      <c r="IM101">
        <v>1</v>
      </c>
      <c r="IN101" s="26">
        <v>1</v>
      </c>
    </row>
    <row r="102" spans="1:248" x14ac:dyDescent="0.35">
      <c r="A102" s="28" t="s">
        <v>242</v>
      </c>
      <c r="EC102" s="23"/>
      <c r="IN102" s="26"/>
    </row>
    <row r="103" spans="1:248" x14ac:dyDescent="0.35">
      <c r="A103" s="27">
        <v>66</v>
      </c>
      <c r="B103" t="s">
        <v>243</v>
      </c>
      <c r="C103" t="s">
        <v>244</v>
      </c>
      <c r="D103">
        <v>0</v>
      </c>
      <c r="E103">
        <v>0</v>
      </c>
      <c r="F103">
        <v>0</v>
      </c>
      <c r="G103">
        <v>1</v>
      </c>
      <c r="H103">
        <v>1</v>
      </c>
      <c r="I103">
        <v>1</v>
      </c>
      <c r="J103">
        <v>1</v>
      </c>
      <c r="K103">
        <v>1</v>
      </c>
      <c r="L103">
        <v>1</v>
      </c>
      <c r="M103">
        <v>1</v>
      </c>
      <c r="N103">
        <v>0</v>
      </c>
      <c r="O103">
        <v>0</v>
      </c>
      <c r="P103">
        <v>0</v>
      </c>
      <c r="Q103">
        <v>0</v>
      </c>
      <c r="R103">
        <v>0</v>
      </c>
      <c r="S103">
        <v>0</v>
      </c>
      <c r="T103">
        <v>0</v>
      </c>
      <c r="U103">
        <v>0</v>
      </c>
      <c r="V103">
        <v>1</v>
      </c>
      <c r="W103">
        <v>1</v>
      </c>
      <c r="X103">
        <v>0</v>
      </c>
      <c r="Y103">
        <v>0</v>
      </c>
      <c r="Z103">
        <v>0</v>
      </c>
      <c r="AA103">
        <v>0</v>
      </c>
      <c r="AB103">
        <v>0</v>
      </c>
      <c r="AC103">
        <v>0</v>
      </c>
      <c r="AD103">
        <v>0</v>
      </c>
      <c r="AE103">
        <v>0</v>
      </c>
      <c r="AF103">
        <v>1</v>
      </c>
      <c r="AG103">
        <v>1</v>
      </c>
      <c r="AH103">
        <v>0</v>
      </c>
      <c r="AI103">
        <v>1</v>
      </c>
      <c r="AJ103">
        <v>0</v>
      </c>
      <c r="AK103">
        <v>0</v>
      </c>
      <c r="AL103">
        <v>0</v>
      </c>
      <c r="AM103">
        <v>0</v>
      </c>
      <c r="AN103">
        <v>0</v>
      </c>
      <c r="AO103">
        <v>0</v>
      </c>
      <c r="AP103">
        <v>1</v>
      </c>
      <c r="AQ103">
        <v>1</v>
      </c>
      <c r="AR103">
        <v>0</v>
      </c>
      <c r="AS103">
        <v>0</v>
      </c>
      <c r="AT103">
        <v>1</v>
      </c>
      <c r="AU103">
        <v>1</v>
      </c>
      <c r="AV103">
        <v>1</v>
      </c>
      <c r="AW103">
        <v>1</v>
      </c>
      <c r="AX103">
        <v>1</v>
      </c>
      <c r="AY103">
        <v>1</v>
      </c>
      <c r="AZ103">
        <v>1</v>
      </c>
      <c r="BA103">
        <v>1</v>
      </c>
      <c r="BB103">
        <v>0</v>
      </c>
      <c r="BC103">
        <v>0</v>
      </c>
      <c r="BD103">
        <v>0</v>
      </c>
      <c r="BE103">
        <v>0</v>
      </c>
      <c r="BF103">
        <v>0</v>
      </c>
      <c r="BG103">
        <v>0</v>
      </c>
      <c r="BH103">
        <v>0</v>
      </c>
      <c r="BI103">
        <v>0</v>
      </c>
      <c r="BJ103">
        <v>0</v>
      </c>
      <c r="BK103">
        <v>0</v>
      </c>
      <c r="BL103">
        <v>0</v>
      </c>
      <c r="BM103">
        <v>0</v>
      </c>
      <c r="BN103">
        <v>0</v>
      </c>
      <c r="BO103">
        <v>0</v>
      </c>
      <c r="BP103">
        <v>0</v>
      </c>
      <c r="BQ103">
        <v>0</v>
      </c>
      <c r="BR103">
        <v>0</v>
      </c>
      <c r="BS103">
        <v>0</v>
      </c>
      <c r="BT103">
        <v>0</v>
      </c>
      <c r="BU103">
        <v>0</v>
      </c>
      <c r="BV103">
        <v>0</v>
      </c>
      <c r="BW103">
        <v>0</v>
      </c>
      <c r="BX103">
        <v>0</v>
      </c>
      <c r="BY103">
        <v>0</v>
      </c>
      <c r="BZ103">
        <v>0</v>
      </c>
      <c r="CA103">
        <v>0</v>
      </c>
      <c r="CB103">
        <v>0</v>
      </c>
      <c r="CC103">
        <v>0</v>
      </c>
      <c r="CD103">
        <v>0</v>
      </c>
      <c r="CE103">
        <v>0</v>
      </c>
      <c r="CF103">
        <v>0</v>
      </c>
      <c r="CG103">
        <v>0</v>
      </c>
      <c r="CH103">
        <v>0</v>
      </c>
      <c r="CI103">
        <v>0</v>
      </c>
      <c r="CJ103">
        <v>0</v>
      </c>
      <c r="CK103">
        <v>0</v>
      </c>
      <c r="CL103">
        <v>0</v>
      </c>
      <c r="CM103">
        <v>0</v>
      </c>
      <c r="CN103">
        <v>0</v>
      </c>
      <c r="CO103">
        <v>0</v>
      </c>
      <c r="CP103">
        <v>0</v>
      </c>
      <c r="CQ103">
        <v>0</v>
      </c>
      <c r="CR103">
        <v>0</v>
      </c>
      <c r="CS103">
        <v>0</v>
      </c>
      <c r="CT103">
        <v>0</v>
      </c>
      <c r="CU103">
        <v>0</v>
      </c>
      <c r="CV103">
        <v>0</v>
      </c>
      <c r="CW103">
        <v>0</v>
      </c>
      <c r="CX103">
        <v>0</v>
      </c>
      <c r="CY103">
        <v>0</v>
      </c>
      <c r="CZ103">
        <v>0</v>
      </c>
      <c r="DA103">
        <v>0</v>
      </c>
      <c r="DB103">
        <v>0</v>
      </c>
      <c r="DC103">
        <v>1</v>
      </c>
      <c r="DD103">
        <v>1</v>
      </c>
      <c r="DE103">
        <v>0</v>
      </c>
      <c r="DF103">
        <v>0</v>
      </c>
      <c r="DG103">
        <v>0</v>
      </c>
      <c r="DH103">
        <v>0</v>
      </c>
      <c r="DI103">
        <v>0</v>
      </c>
      <c r="DJ103">
        <v>0</v>
      </c>
      <c r="DK103">
        <v>0</v>
      </c>
      <c r="DL103">
        <v>0</v>
      </c>
      <c r="DM103">
        <v>0</v>
      </c>
      <c r="DN103">
        <v>1</v>
      </c>
      <c r="DO103">
        <v>0</v>
      </c>
      <c r="DP103">
        <v>0</v>
      </c>
      <c r="DQ103">
        <v>0</v>
      </c>
      <c r="DR103">
        <v>0</v>
      </c>
      <c r="DS103">
        <v>0</v>
      </c>
      <c r="DT103">
        <v>0</v>
      </c>
      <c r="DU103">
        <v>0</v>
      </c>
      <c r="DV103">
        <v>0</v>
      </c>
      <c r="DW103">
        <v>0</v>
      </c>
      <c r="DX103">
        <v>1</v>
      </c>
      <c r="DY103">
        <v>0</v>
      </c>
      <c r="DZ103">
        <v>0</v>
      </c>
      <c r="EA103">
        <v>0</v>
      </c>
      <c r="EB103">
        <v>0</v>
      </c>
      <c r="EC103" s="23"/>
      <c r="ED103">
        <v>0</v>
      </c>
      <c r="EE103">
        <v>0</v>
      </c>
      <c r="EF103">
        <v>0</v>
      </c>
      <c r="EG103">
        <v>0</v>
      </c>
      <c r="EH103">
        <v>0</v>
      </c>
      <c r="EI103">
        <v>0</v>
      </c>
      <c r="EJ103">
        <v>0</v>
      </c>
      <c r="EK103">
        <v>0</v>
      </c>
      <c r="EL103">
        <v>0</v>
      </c>
      <c r="EM103">
        <v>0</v>
      </c>
      <c r="EN103">
        <v>0</v>
      </c>
      <c r="EO103">
        <v>0</v>
      </c>
      <c r="EP103">
        <v>0</v>
      </c>
      <c r="EQ103">
        <v>0</v>
      </c>
      <c r="ER103">
        <v>0</v>
      </c>
      <c r="ES103">
        <v>0</v>
      </c>
      <c r="ET103">
        <v>0</v>
      </c>
      <c r="EU103">
        <v>0</v>
      </c>
      <c r="EV103">
        <v>0</v>
      </c>
      <c r="EW103">
        <v>0</v>
      </c>
      <c r="EX103">
        <v>0</v>
      </c>
      <c r="EY103">
        <v>0</v>
      </c>
      <c r="EZ103">
        <v>0</v>
      </c>
      <c r="FA103">
        <v>0</v>
      </c>
      <c r="FB103">
        <v>0</v>
      </c>
      <c r="FC103">
        <v>0</v>
      </c>
      <c r="FD103">
        <v>0</v>
      </c>
      <c r="FE103">
        <v>1</v>
      </c>
      <c r="FF103">
        <v>1</v>
      </c>
      <c r="FG103">
        <v>1</v>
      </c>
      <c r="FH103">
        <v>0</v>
      </c>
      <c r="FI103">
        <v>0</v>
      </c>
      <c r="FJ103">
        <v>0</v>
      </c>
      <c r="FK103">
        <v>0</v>
      </c>
      <c r="FL103">
        <v>0</v>
      </c>
      <c r="FM103">
        <v>0</v>
      </c>
      <c r="FN103">
        <v>0</v>
      </c>
      <c r="FO103">
        <v>0</v>
      </c>
      <c r="FP103">
        <v>0</v>
      </c>
      <c r="FQ103">
        <v>0</v>
      </c>
      <c r="FR103">
        <v>0</v>
      </c>
      <c r="FS103">
        <v>0</v>
      </c>
      <c r="FT103">
        <v>0</v>
      </c>
      <c r="FU103">
        <v>0</v>
      </c>
      <c r="FV103">
        <v>0</v>
      </c>
      <c r="FW103">
        <v>0</v>
      </c>
      <c r="FX103">
        <v>0</v>
      </c>
      <c r="FY103">
        <v>0</v>
      </c>
      <c r="FZ103">
        <v>0</v>
      </c>
      <c r="GA103">
        <v>0</v>
      </c>
      <c r="GB103">
        <v>0</v>
      </c>
      <c r="GC103">
        <v>0</v>
      </c>
      <c r="GD103">
        <v>0</v>
      </c>
      <c r="GE103">
        <v>0</v>
      </c>
      <c r="GF103">
        <v>0</v>
      </c>
      <c r="GG103" s="60">
        <v>0</v>
      </c>
      <c r="GH103" s="60">
        <v>0</v>
      </c>
      <c r="GI103" s="60">
        <v>0</v>
      </c>
      <c r="GJ103" s="60">
        <v>0</v>
      </c>
      <c r="GK103" s="60">
        <v>0</v>
      </c>
      <c r="GL103">
        <v>0</v>
      </c>
      <c r="GM103">
        <v>0</v>
      </c>
      <c r="GN103">
        <v>0</v>
      </c>
      <c r="GO103">
        <v>0</v>
      </c>
      <c r="GP103">
        <v>0</v>
      </c>
      <c r="GQ103">
        <v>0</v>
      </c>
      <c r="GR103">
        <v>0</v>
      </c>
      <c r="GS103">
        <v>0</v>
      </c>
      <c r="GT103">
        <v>0</v>
      </c>
      <c r="GU103">
        <v>0</v>
      </c>
      <c r="GV103">
        <v>0</v>
      </c>
      <c r="GW103">
        <v>0</v>
      </c>
      <c r="GX103">
        <v>0</v>
      </c>
      <c r="GY103">
        <v>0</v>
      </c>
      <c r="GZ103">
        <v>0</v>
      </c>
      <c r="HA103">
        <v>0</v>
      </c>
      <c r="HB103">
        <v>0</v>
      </c>
      <c r="HC103">
        <v>0</v>
      </c>
      <c r="HD103">
        <v>0</v>
      </c>
      <c r="HE103">
        <v>0</v>
      </c>
      <c r="HF103">
        <v>0</v>
      </c>
      <c r="HG103">
        <v>0</v>
      </c>
      <c r="HH103">
        <v>0</v>
      </c>
      <c r="HI103">
        <v>0</v>
      </c>
      <c r="HJ103">
        <v>0</v>
      </c>
      <c r="HK103">
        <v>0</v>
      </c>
      <c r="HL103">
        <v>0</v>
      </c>
      <c r="HM103">
        <v>0</v>
      </c>
      <c r="HN103">
        <v>0</v>
      </c>
      <c r="HO103">
        <v>0</v>
      </c>
      <c r="HP103">
        <v>0</v>
      </c>
      <c r="HQ103">
        <v>0</v>
      </c>
      <c r="HR103">
        <v>0</v>
      </c>
      <c r="HS103">
        <v>0</v>
      </c>
      <c r="HT103">
        <v>0</v>
      </c>
      <c r="HU103">
        <v>0</v>
      </c>
      <c r="HV103">
        <v>0</v>
      </c>
      <c r="HW103">
        <v>0</v>
      </c>
      <c r="HX103">
        <v>0</v>
      </c>
      <c r="HY103">
        <v>0</v>
      </c>
      <c r="HZ103">
        <v>0</v>
      </c>
      <c r="IA103">
        <v>0</v>
      </c>
      <c r="IB103">
        <v>0</v>
      </c>
      <c r="IC103">
        <v>0</v>
      </c>
      <c r="ID103">
        <v>0</v>
      </c>
      <c r="IE103">
        <v>0</v>
      </c>
      <c r="IF103">
        <v>0</v>
      </c>
      <c r="IG103">
        <v>0</v>
      </c>
      <c r="IH103">
        <v>0</v>
      </c>
      <c r="II103">
        <v>0</v>
      </c>
      <c r="IJ103">
        <v>0</v>
      </c>
      <c r="IK103">
        <v>0</v>
      </c>
      <c r="IL103">
        <v>0</v>
      </c>
      <c r="IM103">
        <v>0</v>
      </c>
      <c r="IN103" s="26">
        <v>0</v>
      </c>
    </row>
    <row r="104" spans="1:248" x14ac:dyDescent="0.35">
      <c r="A104" s="28" t="s">
        <v>245</v>
      </c>
      <c r="EC104" s="23"/>
      <c r="IN104" s="26"/>
    </row>
    <row r="105" spans="1:248" x14ac:dyDescent="0.35">
      <c r="A105" s="27">
        <v>67</v>
      </c>
      <c r="B105" t="s">
        <v>246</v>
      </c>
      <c r="C105" t="s">
        <v>247</v>
      </c>
      <c r="D105">
        <v>0</v>
      </c>
      <c r="E105">
        <v>0</v>
      </c>
      <c r="F105">
        <v>1</v>
      </c>
      <c r="G105">
        <v>1</v>
      </c>
      <c r="H105">
        <v>1</v>
      </c>
      <c r="I105">
        <v>0</v>
      </c>
      <c r="J105">
        <v>1</v>
      </c>
      <c r="K105">
        <v>1</v>
      </c>
      <c r="L105">
        <v>1</v>
      </c>
      <c r="M105">
        <v>1</v>
      </c>
      <c r="N105">
        <v>0</v>
      </c>
      <c r="O105">
        <v>0</v>
      </c>
      <c r="P105">
        <v>1</v>
      </c>
      <c r="Q105">
        <v>0</v>
      </c>
      <c r="R105">
        <v>0</v>
      </c>
      <c r="S105">
        <v>1</v>
      </c>
      <c r="T105">
        <v>1</v>
      </c>
      <c r="U105">
        <v>1</v>
      </c>
      <c r="V105">
        <v>1</v>
      </c>
      <c r="W105">
        <v>1</v>
      </c>
      <c r="X105">
        <v>0</v>
      </c>
      <c r="Y105">
        <v>0</v>
      </c>
      <c r="Z105">
        <v>0</v>
      </c>
      <c r="AA105">
        <v>0</v>
      </c>
      <c r="AB105">
        <v>0</v>
      </c>
      <c r="AC105">
        <v>0</v>
      </c>
      <c r="AD105">
        <v>0</v>
      </c>
      <c r="AE105">
        <v>0</v>
      </c>
      <c r="AF105">
        <v>1</v>
      </c>
      <c r="AG105">
        <v>1</v>
      </c>
      <c r="AH105">
        <v>0</v>
      </c>
      <c r="AI105">
        <v>1</v>
      </c>
      <c r="AJ105">
        <v>1</v>
      </c>
      <c r="AK105">
        <v>1</v>
      </c>
      <c r="AL105">
        <v>1</v>
      </c>
      <c r="AM105">
        <v>0</v>
      </c>
      <c r="AN105">
        <v>1</v>
      </c>
      <c r="AO105">
        <v>0</v>
      </c>
      <c r="AP105">
        <v>1</v>
      </c>
      <c r="AQ105">
        <v>1</v>
      </c>
      <c r="AR105">
        <v>0</v>
      </c>
      <c r="AS105">
        <v>1</v>
      </c>
      <c r="AT105">
        <v>1</v>
      </c>
      <c r="AU105">
        <v>1</v>
      </c>
      <c r="AV105">
        <v>1</v>
      </c>
      <c r="AW105">
        <v>0</v>
      </c>
      <c r="AX105">
        <v>0</v>
      </c>
      <c r="AY105">
        <v>0</v>
      </c>
      <c r="AZ105">
        <v>0</v>
      </c>
      <c r="BA105">
        <v>0</v>
      </c>
      <c r="BB105">
        <v>0</v>
      </c>
      <c r="BC105">
        <v>0</v>
      </c>
      <c r="BD105">
        <v>0</v>
      </c>
      <c r="BE105">
        <v>0</v>
      </c>
      <c r="BF105">
        <v>0</v>
      </c>
      <c r="BG105">
        <v>0</v>
      </c>
      <c r="BH105">
        <v>0</v>
      </c>
      <c r="BI105">
        <v>0</v>
      </c>
      <c r="BJ105">
        <v>0</v>
      </c>
      <c r="BK105">
        <v>0</v>
      </c>
      <c r="BL105">
        <v>0</v>
      </c>
      <c r="BM105">
        <v>0</v>
      </c>
      <c r="BN105">
        <v>0</v>
      </c>
      <c r="BO105">
        <v>0</v>
      </c>
      <c r="BP105">
        <v>0</v>
      </c>
      <c r="BQ105">
        <v>0</v>
      </c>
      <c r="BR105">
        <v>0</v>
      </c>
      <c r="BS105">
        <v>0</v>
      </c>
      <c r="BT105">
        <v>0</v>
      </c>
      <c r="BU105">
        <v>0</v>
      </c>
      <c r="BV105">
        <v>0</v>
      </c>
      <c r="BW105">
        <v>0</v>
      </c>
      <c r="BX105">
        <v>0</v>
      </c>
      <c r="BY105">
        <v>0</v>
      </c>
      <c r="BZ105">
        <v>0</v>
      </c>
      <c r="CA105">
        <v>0</v>
      </c>
      <c r="CB105">
        <v>0</v>
      </c>
      <c r="CC105">
        <v>0</v>
      </c>
      <c r="CD105">
        <v>0</v>
      </c>
      <c r="CE105">
        <v>0</v>
      </c>
      <c r="CF105">
        <v>0</v>
      </c>
      <c r="CG105">
        <v>0</v>
      </c>
      <c r="CH105">
        <v>0</v>
      </c>
      <c r="CI105">
        <v>0</v>
      </c>
      <c r="CJ105">
        <v>0</v>
      </c>
      <c r="CK105">
        <v>0</v>
      </c>
      <c r="CL105">
        <v>0</v>
      </c>
      <c r="CM105">
        <v>0</v>
      </c>
      <c r="CN105">
        <v>0</v>
      </c>
      <c r="CO105">
        <v>0</v>
      </c>
      <c r="CP105">
        <v>0</v>
      </c>
      <c r="CQ105">
        <v>0</v>
      </c>
      <c r="CR105">
        <v>0</v>
      </c>
      <c r="CS105">
        <v>0</v>
      </c>
      <c r="CT105">
        <v>0</v>
      </c>
      <c r="CU105">
        <v>0</v>
      </c>
      <c r="CV105">
        <v>0</v>
      </c>
      <c r="CW105">
        <v>0</v>
      </c>
      <c r="CX105">
        <v>1</v>
      </c>
      <c r="CY105">
        <v>1</v>
      </c>
      <c r="CZ105">
        <v>0</v>
      </c>
      <c r="DA105">
        <v>0</v>
      </c>
      <c r="DB105">
        <v>0</v>
      </c>
      <c r="DC105">
        <v>1</v>
      </c>
      <c r="DD105">
        <v>1</v>
      </c>
      <c r="DE105">
        <v>0</v>
      </c>
      <c r="DF105">
        <v>0</v>
      </c>
      <c r="DG105">
        <v>0</v>
      </c>
      <c r="DH105">
        <v>0</v>
      </c>
      <c r="DI105">
        <v>0</v>
      </c>
      <c r="DJ105">
        <v>0</v>
      </c>
      <c r="DK105">
        <v>0</v>
      </c>
      <c r="DL105">
        <v>0</v>
      </c>
      <c r="DM105">
        <v>0</v>
      </c>
      <c r="DN105">
        <v>1</v>
      </c>
      <c r="DO105">
        <v>0</v>
      </c>
      <c r="DP105">
        <v>0</v>
      </c>
      <c r="DQ105">
        <v>0</v>
      </c>
      <c r="DR105">
        <v>0</v>
      </c>
      <c r="DS105">
        <v>0</v>
      </c>
      <c r="DT105">
        <v>0</v>
      </c>
      <c r="DU105">
        <v>0</v>
      </c>
      <c r="DV105">
        <v>0</v>
      </c>
      <c r="DW105">
        <v>0</v>
      </c>
      <c r="DX105">
        <v>0</v>
      </c>
      <c r="DY105">
        <v>0</v>
      </c>
      <c r="DZ105">
        <v>0</v>
      </c>
      <c r="EA105">
        <v>0</v>
      </c>
      <c r="EB105">
        <v>0</v>
      </c>
      <c r="EC105" s="23"/>
      <c r="ED105">
        <v>0</v>
      </c>
      <c r="EE105">
        <v>0</v>
      </c>
      <c r="EF105">
        <v>0</v>
      </c>
      <c r="EG105">
        <v>0</v>
      </c>
      <c r="EH105">
        <v>0</v>
      </c>
      <c r="EI105">
        <v>0</v>
      </c>
      <c r="EJ105">
        <v>0</v>
      </c>
      <c r="EK105">
        <v>0</v>
      </c>
      <c r="EL105">
        <v>0</v>
      </c>
      <c r="EM105">
        <v>0</v>
      </c>
      <c r="EN105">
        <v>0</v>
      </c>
      <c r="EO105">
        <v>0</v>
      </c>
      <c r="EP105">
        <v>0</v>
      </c>
      <c r="EQ105">
        <v>0</v>
      </c>
      <c r="ER105">
        <v>0</v>
      </c>
      <c r="ES105">
        <v>0</v>
      </c>
      <c r="ET105">
        <v>0</v>
      </c>
      <c r="EU105">
        <v>0</v>
      </c>
      <c r="EV105">
        <v>0</v>
      </c>
      <c r="EW105">
        <v>0</v>
      </c>
      <c r="EX105">
        <v>0</v>
      </c>
      <c r="EY105">
        <v>0</v>
      </c>
      <c r="EZ105">
        <v>0</v>
      </c>
      <c r="FA105">
        <v>0</v>
      </c>
      <c r="FB105">
        <v>0</v>
      </c>
      <c r="FC105">
        <v>0</v>
      </c>
      <c r="FD105">
        <v>0</v>
      </c>
      <c r="FE105">
        <v>0</v>
      </c>
      <c r="FF105">
        <v>0</v>
      </c>
      <c r="FG105">
        <v>0</v>
      </c>
      <c r="FH105">
        <v>0</v>
      </c>
      <c r="FI105">
        <v>0</v>
      </c>
      <c r="FJ105">
        <v>0</v>
      </c>
      <c r="FK105">
        <v>0</v>
      </c>
      <c r="FL105">
        <v>0</v>
      </c>
      <c r="FM105">
        <v>0</v>
      </c>
      <c r="FN105">
        <v>0</v>
      </c>
      <c r="FO105">
        <v>0</v>
      </c>
      <c r="FP105">
        <v>0</v>
      </c>
      <c r="FQ105">
        <v>0</v>
      </c>
      <c r="FR105">
        <v>0</v>
      </c>
      <c r="FS105">
        <v>0</v>
      </c>
      <c r="FT105">
        <v>0</v>
      </c>
      <c r="FU105">
        <v>0</v>
      </c>
      <c r="FV105">
        <v>0</v>
      </c>
      <c r="FW105">
        <v>0</v>
      </c>
      <c r="FX105">
        <v>0</v>
      </c>
      <c r="FY105">
        <v>0</v>
      </c>
      <c r="FZ105">
        <v>0</v>
      </c>
      <c r="GA105">
        <v>0</v>
      </c>
      <c r="GB105">
        <v>0</v>
      </c>
      <c r="GC105">
        <v>0</v>
      </c>
      <c r="GD105">
        <v>0</v>
      </c>
      <c r="GE105">
        <v>0</v>
      </c>
      <c r="GF105">
        <v>0</v>
      </c>
      <c r="GG105" s="60">
        <v>0</v>
      </c>
      <c r="GH105" s="60">
        <v>0</v>
      </c>
      <c r="GI105" s="60">
        <v>0</v>
      </c>
      <c r="GJ105" s="60">
        <v>0</v>
      </c>
      <c r="GK105" s="60">
        <v>0</v>
      </c>
      <c r="GL105">
        <v>0</v>
      </c>
      <c r="GM105">
        <v>0</v>
      </c>
      <c r="GN105">
        <v>0</v>
      </c>
      <c r="GO105">
        <v>0</v>
      </c>
      <c r="GP105">
        <v>0</v>
      </c>
      <c r="GQ105">
        <v>0</v>
      </c>
      <c r="GR105">
        <v>0</v>
      </c>
      <c r="GS105">
        <v>0</v>
      </c>
      <c r="GT105">
        <v>0</v>
      </c>
      <c r="GU105">
        <v>0</v>
      </c>
      <c r="GV105">
        <v>0</v>
      </c>
      <c r="GW105">
        <v>0</v>
      </c>
      <c r="GX105">
        <v>0</v>
      </c>
      <c r="GY105">
        <v>0</v>
      </c>
      <c r="GZ105">
        <v>0</v>
      </c>
      <c r="HA105">
        <v>0</v>
      </c>
      <c r="HB105">
        <v>0</v>
      </c>
      <c r="HC105">
        <v>0</v>
      </c>
      <c r="HD105">
        <v>0</v>
      </c>
      <c r="HE105">
        <v>0</v>
      </c>
      <c r="HF105">
        <v>0</v>
      </c>
      <c r="HG105">
        <v>0</v>
      </c>
      <c r="HH105">
        <v>0</v>
      </c>
      <c r="HI105">
        <v>0</v>
      </c>
      <c r="HJ105">
        <v>0</v>
      </c>
      <c r="HK105">
        <v>0</v>
      </c>
      <c r="HL105">
        <v>0</v>
      </c>
      <c r="HM105">
        <v>0</v>
      </c>
      <c r="HN105">
        <v>0</v>
      </c>
      <c r="HO105">
        <v>0</v>
      </c>
      <c r="HP105">
        <v>0</v>
      </c>
      <c r="HQ105">
        <v>0</v>
      </c>
      <c r="HR105">
        <v>0</v>
      </c>
      <c r="HS105">
        <v>0</v>
      </c>
      <c r="HT105">
        <v>0</v>
      </c>
      <c r="HU105">
        <v>0</v>
      </c>
      <c r="HV105">
        <v>0</v>
      </c>
      <c r="HW105">
        <v>0</v>
      </c>
      <c r="HX105">
        <v>0</v>
      </c>
      <c r="HY105">
        <v>0</v>
      </c>
      <c r="HZ105">
        <v>0</v>
      </c>
      <c r="IA105">
        <v>0</v>
      </c>
      <c r="IB105">
        <v>0</v>
      </c>
      <c r="IC105">
        <v>0</v>
      </c>
      <c r="ID105">
        <v>0</v>
      </c>
      <c r="IE105">
        <v>0</v>
      </c>
      <c r="IF105">
        <v>0</v>
      </c>
      <c r="IG105">
        <v>0</v>
      </c>
      <c r="IH105">
        <v>0</v>
      </c>
      <c r="II105">
        <v>0</v>
      </c>
      <c r="IJ105">
        <v>0</v>
      </c>
      <c r="IK105">
        <v>0</v>
      </c>
      <c r="IL105">
        <v>0</v>
      </c>
      <c r="IM105">
        <v>0</v>
      </c>
      <c r="IN105" s="26">
        <v>0</v>
      </c>
    </row>
    <row r="106" spans="1:248" x14ac:dyDescent="0.35">
      <c r="A106" s="28" t="s">
        <v>248</v>
      </c>
      <c r="EC106" s="23"/>
      <c r="IN106" s="26"/>
    </row>
    <row r="107" spans="1:248" x14ac:dyDescent="0.35">
      <c r="A107" s="27">
        <v>68</v>
      </c>
      <c r="B107" t="s">
        <v>249</v>
      </c>
      <c r="C107" t="s">
        <v>250</v>
      </c>
      <c r="D107">
        <v>0</v>
      </c>
      <c r="E107">
        <v>0</v>
      </c>
      <c r="F107">
        <v>1</v>
      </c>
      <c r="G107">
        <v>1</v>
      </c>
      <c r="H107">
        <v>1</v>
      </c>
      <c r="I107">
        <v>0</v>
      </c>
      <c r="J107">
        <v>0</v>
      </c>
      <c r="K107">
        <v>0</v>
      </c>
      <c r="L107">
        <v>0</v>
      </c>
      <c r="M107">
        <v>0</v>
      </c>
      <c r="N107">
        <v>0</v>
      </c>
      <c r="O107">
        <v>0</v>
      </c>
      <c r="P107">
        <v>0</v>
      </c>
      <c r="Q107">
        <v>0</v>
      </c>
      <c r="R107">
        <v>0</v>
      </c>
      <c r="S107">
        <v>1</v>
      </c>
      <c r="T107">
        <v>1</v>
      </c>
      <c r="U107">
        <v>1</v>
      </c>
      <c r="V107">
        <v>0</v>
      </c>
      <c r="W107">
        <v>0</v>
      </c>
      <c r="X107">
        <v>0</v>
      </c>
      <c r="Y107">
        <v>0</v>
      </c>
      <c r="Z107">
        <v>0</v>
      </c>
      <c r="AA107">
        <v>0</v>
      </c>
      <c r="AB107">
        <v>0</v>
      </c>
      <c r="AC107">
        <v>0</v>
      </c>
      <c r="AD107">
        <v>0</v>
      </c>
      <c r="AE107">
        <v>0</v>
      </c>
      <c r="AF107">
        <v>0</v>
      </c>
      <c r="AG107">
        <v>0</v>
      </c>
      <c r="AH107">
        <v>0</v>
      </c>
      <c r="AI107">
        <v>0</v>
      </c>
      <c r="AJ107">
        <v>0</v>
      </c>
      <c r="AK107">
        <v>0</v>
      </c>
      <c r="AL107">
        <v>0</v>
      </c>
      <c r="AM107">
        <v>0</v>
      </c>
      <c r="AN107">
        <v>0</v>
      </c>
      <c r="AO107">
        <v>0</v>
      </c>
      <c r="AP107">
        <v>0</v>
      </c>
      <c r="AQ107">
        <v>0</v>
      </c>
      <c r="AR107">
        <v>0</v>
      </c>
      <c r="AS107">
        <v>0</v>
      </c>
      <c r="AT107">
        <v>0</v>
      </c>
      <c r="AU107">
        <v>0</v>
      </c>
      <c r="AV107">
        <v>0</v>
      </c>
      <c r="AW107">
        <v>0</v>
      </c>
      <c r="AX107">
        <v>0</v>
      </c>
      <c r="AY107">
        <v>0</v>
      </c>
      <c r="AZ107">
        <v>0</v>
      </c>
      <c r="BA107">
        <v>0</v>
      </c>
      <c r="BB107">
        <v>0</v>
      </c>
      <c r="BC107">
        <v>0</v>
      </c>
      <c r="BD107">
        <v>0</v>
      </c>
      <c r="BE107">
        <v>0</v>
      </c>
      <c r="BF107">
        <v>0</v>
      </c>
      <c r="BG107">
        <v>0</v>
      </c>
      <c r="BH107">
        <v>0</v>
      </c>
      <c r="BI107">
        <v>0</v>
      </c>
      <c r="BJ107">
        <v>0</v>
      </c>
      <c r="BK107">
        <v>0</v>
      </c>
      <c r="BL107">
        <v>0</v>
      </c>
      <c r="BM107">
        <v>0</v>
      </c>
      <c r="BN107">
        <v>0</v>
      </c>
      <c r="BO107">
        <v>0</v>
      </c>
      <c r="BP107">
        <v>0</v>
      </c>
      <c r="BQ107">
        <v>0</v>
      </c>
      <c r="BR107">
        <v>0</v>
      </c>
      <c r="BS107">
        <v>1</v>
      </c>
      <c r="BT107">
        <v>0</v>
      </c>
      <c r="BU107">
        <v>0</v>
      </c>
      <c r="BV107">
        <v>0</v>
      </c>
      <c r="BW107">
        <v>0</v>
      </c>
      <c r="BX107">
        <v>0</v>
      </c>
      <c r="BY107">
        <v>0</v>
      </c>
      <c r="BZ107">
        <v>0</v>
      </c>
      <c r="CA107">
        <v>0</v>
      </c>
      <c r="CB107">
        <v>0</v>
      </c>
      <c r="CC107">
        <v>0</v>
      </c>
      <c r="CD107">
        <v>0</v>
      </c>
      <c r="CE107">
        <v>0</v>
      </c>
      <c r="CF107">
        <v>0</v>
      </c>
      <c r="CG107">
        <v>0</v>
      </c>
      <c r="CH107">
        <v>0</v>
      </c>
      <c r="CI107">
        <v>0</v>
      </c>
      <c r="CJ107">
        <v>0</v>
      </c>
      <c r="CK107">
        <v>0</v>
      </c>
      <c r="CL107">
        <v>0</v>
      </c>
      <c r="CM107">
        <v>0</v>
      </c>
      <c r="CN107">
        <v>0</v>
      </c>
      <c r="CO107">
        <v>0</v>
      </c>
      <c r="CP107">
        <v>0</v>
      </c>
      <c r="CQ107">
        <v>0</v>
      </c>
      <c r="CR107">
        <v>0</v>
      </c>
      <c r="CS107">
        <v>0</v>
      </c>
      <c r="CT107">
        <v>0</v>
      </c>
      <c r="CU107">
        <v>0</v>
      </c>
      <c r="CV107">
        <v>0</v>
      </c>
      <c r="CW107">
        <v>0</v>
      </c>
      <c r="CX107">
        <v>0</v>
      </c>
      <c r="CY107">
        <v>0</v>
      </c>
      <c r="CZ107">
        <v>0</v>
      </c>
      <c r="DA107">
        <v>0</v>
      </c>
      <c r="DB107">
        <v>0</v>
      </c>
      <c r="DC107">
        <v>0</v>
      </c>
      <c r="DD107">
        <v>0</v>
      </c>
      <c r="DE107">
        <v>0</v>
      </c>
      <c r="DF107">
        <v>0</v>
      </c>
      <c r="DG107">
        <v>0</v>
      </c>
      <c r="DH107">
        <v>0</v>
      </c>
      <c r="DI107">
        <v>0</v>
      </c>
      <c r="DJ107">
        <v>0</v>
      </c>
      <c r="DK107">
        <v>0</v>
      </c>
      <c r="DL107">
        <v>0</v>
      </c>
      <c r="DM107">
        <v>0</v>
      </c>
      <c r="DN107">
        <v>0</v>
      </c>
      <c r="DO107">
        <v>0</v>
      </c>
      <c r="DP107">
        <v>0</v>
      </c>
      <c r="DQ107">
        <v>0</v>
      </c>
      <c r="DR107">
        <v>0</v>
      </c>
      <c r="DS107">
        <v>0</v>
      </c>
      <c r="DT107">
        <v>0</v>
      </c>
      <c r="DU107">
        <v>0</v>
      </c>
      <c r="DV107">
        <v>0</v>
      </c>
      <c r="DW107">
        <v>0</v>
      </c>
      <c r="DX107">
        <v>0</v>
      </c>
      <c r="DY107">
        <v>0</v>
      </c>
      <c r="DZ107">
        <v>0</v>
      </c>
      <c r="EA107">
        <v>0</v>
      </c>
      <c r="EB107">
        <v>0</v>
      </c>
      <c r="EC107" s="23"/>
      <c r="ED107">
        <v>0</v>
      </c>
      <c r="EE107">
        <v>0</v>
      </c>
      <c r="EF107">
        <v>0</v>
      </c>
      <c r="EG107">
        <v>0</v>
      </c>
      <c r="EH107">
        <v>0</v>
      </c>
      <c r="EI107">
        <v>0</v>
      </c>
      <c r="EJ107">
        <v>0</v>
      </c>
      <c r="EK107">
        <v>0</v>
      </c>
      <c r="EL107">
        <v>0</v>
      </c>
      <c r="EM107">
        <v>0</v>
      </c>
      <c r="EN107">
        <v>0</v>
      </c>
      <c r="EO107">
        <v>0</v>
      </c>
      <c r="EP107">
        <v>0</v>
      </c>
      <c r="EQ107">
        <v>0</v>
      </c>
      <c r="ER107">
        <v>0</v>
      </c>
      <c r="ES107">
        <v>0</v>
      </c>
      <c r="ET107">
        <v>0</v>
      </c>
      <c r="EU107">
        <v>0</v>
      </c>
      <c r="EV107">
        <v>0</v>
      </c>
      <c r="EW107">
        <v>0</v>
      </c>
      <c r="EX107">
        <v>0</v>
      </c>
      <c r="EY107">
        <v>0</v>
      </c>
      <c r="EZ107">
        <v>0</v>
      </c>
      <c r="FA107">
        <v>0</v>
      </c>
      <c r="FB107">
        <v>0</v>
      </c>
      <c r="FC107">
        <v>0</v>
      </c>
      <c r="FD107">
        <v>0</v>
      </c>
      <c r="FE107">
        <v>0</v>
      </c>
      <c r="FF107">
        <v>0</v>
      </c>
      <c r="FG107">
        <v>0</v>
      </c>
      <c r="FH107">
        <v>0</v>
      </c>
      <c r="FI107">
        <v>0</v>
      </c>
      <c r="FJ107">
        <v>0</v>
      </c>
      <c r="FK107">
        <v>0</v>
      </c>
      <c r="FL107">
        <v>0</v>
      </c>
      <c r="FM107">
        <v>0</v>
      </c>
      <c r="FN107">
        <v>0</v>
      </c>
      <c r="FO107">
        <v>0</v>
      </c>
      <c r="FP107">
        <v>0</v>
      </c>
      <c r="FQ107">
        <v>0</v>
      </c>
      <c r="FR107">
        <v>0</v>
      </c>
      <c r="FS107">
        <v>0</v>
      </c>
      <c r="FT107">
        <v>0</v>
      </c>
      <c r="FU107">
        <v>0</v>
      </c>
      <c r="FV107">
        <v>0</v>
      </c>
      <c r="FW107">
        <v>0</v>
      </c>
      <c r="FX107">
        <v>0</v>
      </c>
      <c r="FY107">
        <v>0</v>
      </c>
      <c r="FZ107">
        <v>0</v>
      </c>
      <c r="GA107">
        <v>0</v>
      </c>
      <c r="GB107">
        <v>0</v>
      </c>
      <c r="GC107">
        <v>0</v>
      </c>
      <c r="GD107">
        <v>0</v>
      </c>
      <c r="GE107">
        <v>0</v>
      </c>
      <c r="GF107">
        <v>0</v>
      </c>
      <c r="GG107" s="60">
        <v>0</v>
      </c>
      <c r="GH107" s="60">
        <v>0</v>
      </c>
      <c r="GI107" s="60">
        <v>0</v>
      </c>
      <c r="GJ107" s="60">
        <v>0</v>
      </c>
      <c r="GK107" s="60">
        <v>0</v>
      </c>
      <c r="GL107">
        <v>0</v>
      </c>
      <c r="GM107">
        <v>0</v>
      </c>
      <c r="GN107">
        <v>0</v>
      </c>
      <c r="GO107">
        <v>0</v>
      </c>
      <c r="GP107">
        <v>0</v>
      </c>
      <c r="GQ107">
        <v>0</v>
      </c>
      <c r="GR107">
        <v>0</v>
      </c>
      <c r="GS107">
        <v>0</v>
      </c>
      <c r="GT107">
        <v>0</v>
      </c>
      <c r="GU107">
        <v>0</v>
      </c>
      <c r="GV107">
        <v>0</v>
      </c>
      <c r="GW107">
        <v>0</v>
      </c>
      <c r="GX107">
        <v>0</v>
      </c>
      <c r="GY107">
        <v>0</v>
      </c>
      <c r="GZ107">
        <v>0</v>
      </c>
      <c r="HA107">
        <v>0</v>
      </c>
      <c r="HB107">
        <v>0</v>
      </c>
      <c r="HC107">
        <v>0</v>
      </c>
      <c r="HD107">
        <v>0</v>
      </c>
      <c r="HE107">
        <v>0</v>
      </c>
      <c r="HF107">
        <v>0</v>
      </c>
      <c r="HG107">
        <v>0</v>
      </c>
      <c r="HH107">
        <v>0</v>
      </c>
      <c r="HI107">
        <v>0</v>
      </c>
      <c r="HJ107">
        <v>0</v>
      </c>
      <c r="HK107">
        <v>0</v>
      </c>
      <c r="HL107">
        <v>0</v>
      </c>
      <c r="HM107">
        <v>0</v>
      </c>
      <c r="HN107">
        <v>0</v>
      </c>
      <c r="HO107">
        <v>0</v>
      </c>
      <c r="HP107">
        <v>0</v>
      </c>
      <c r="HQ107">
        <v>0</v>
      </c>
      <c r="HR107">
        <v>0</v>
      </c>
      <c r="HS107">
        <v>0</v>
      </c>
      <c r="HT107">
        <v>0</v>
      </c>
      <c r="HU107">
        <v>0</v>
      </c>
      <c r="HV107">
        <v>0</v>
      </c>
      <c r="HW107">
        <v>0</v>
      </c>
      <c r="HX107">
        <v>0</v>
      </c>
      <c r="HY107">
        <v>0</v>
      </c>
      <c r="HZ107">
        <v>0</v>
      </c>
      <c r="IA107">
        <v>0</v>
      </c>
      <c r="IB107">
        <v>0</v>
      </c>
      <c r="IC107">
        <v>0</v>
      </c>
      <c r="ID107">
        <v>0</v>
      </c>
      <c r="IE107">
        <v>0</v>
      </c>
      <c r="IF107">
        <v>0</v>
      </c>
      <c r="IG107">
        <v>0</v>
      </c>
      <c r="IH107">
        <v>0</v>
      </c>
      <c r="II107">
        <v>0</v>
      </c>
      <c r="IJ107">
        <v>0</v>
      </c>
      <c r="IK107">
        <v>0</v>
      </c>
      <c r="IL107">
        <v>0</v>
      </c>
      <c r="IM107">
        <v>0</v>
      </c>
      <c r="IN107" s="26">
        <v>0</v>
      </c>
    </row>
    <row r="108" spans="1:248" x14ac:dyDescent="0.35">
      <c r="A108" s="27">
        <v>69</v>
      </c>
      <c r="B108" t="s">
        <v>251</v>
      </c>
      <c r="C108" t="s">
        <v>252</v>
      </c>
      <c r="D108">
        <v>0</v>
      </c>
      <c r="E108">
        <v>0</v>
      </c>
      <c r="F108">
        <v>1</v>
      </c>
      <c r="G108">
        <v>1</v>
      </c>
      <c r="H108">
        <v>1</v>
      </c>
      <c r="I108">
        <v>0</v>
      </c>
      <c r="J108">
        <v>0</v>
      </c>
      <c r="K108">
        <v>0</v>
      </c>
      <c r="L108">
        <v>0</v>
      </c>
      <c r="M108">
        <v>0</v>
      </c>
      <c r="N108">
        <v>0</v>
      </c>
      <c r="O108">
        <v>0</v>
      </c>
      <c r="P108">
        <v>0</v>
      </c>
      <c r="Q108">
        <v>0</v>
      </c>
      <c r="R108">
        <v>0</v>
      </c>
      <c r="S108">
        <v>0</v>
      </c>
      <c r="T108">
        <v>0</v>
      </c>
      <c r="U108">
        <v>1</v>
      </c>
      <c r="V108">
        <v>0</v>
      </c>
      <c r="W108">
        <v>0</v>
      </c>
      <c r="X108">
        <v>0</v>
      </c>
      <c r="Y108">
        <v>0</v>
      </c>
      <c r="Z108">
        <v>0</v>
      </c>
      <c r="AA108">
        <v>0</v>
      </c>
      <c r="AB108">
        <v>0</v>
      </c>
      <c r="AC108">
        <v>0</v>
      </c>
      <c r="AD108">
        <v>0</v>
      </c>
      <c r="AE108">
        <v>0</v>
      </c>
      <c r="AF108">
        <v>0</v>
      </c>
      <c r="AG108">
        <v>0</v>
      </c>
      <c r="AH108">
        <v>0</v>
      </c>
      <c r="AI108">
        <v>0</v>
      </c>
      <c r="AJ108">
        <v>0</v>
      </c>
      <c r="AK108">
        <v>0</v>
      </c>
      <c r="AL108">
        <v>0</v>
      </c>
      <c r="AM108">
        <v>0</v>
      </c>
      <c r="AN108">
        <v>0</v>
      </c>
      <c r="AO108">
        <v>0</v>
      </c>
      <c r="AP108">
        <v>0</v>
      </c>
      <c r="AQ108">
        <v>0</v>
      </c>
      <c r="AR108">
        <v>0</v>
      </c>
      <c r="AS108">
        <v>0</v>
      </c>
      <c r="AT108">
        <v>0</v>
      </c>
      <c r="AU108">
        <v>0</v>
      </c>
      <c r="AV108">
        <v>0</v>
      </c>
      <c r="AW108">
        <v>0</v>
      </c>
      <c r="AX108">
        <v>0</v>
      </c>
      <c r="AY108">
        <v>0</v>
      </c>
      <c r="AZ108">
        <v>0</v>
      </c>
      <c r="BA108">
        <v>0</v>
      </c>
      <c r="BB108">
        <v>0</v>
      </c>
      <c r="BC108">
        <v>0</v>
      </c>
      <c r="BD108">
        <v>0</v>
      </c>
      <c r="BE108">
        <v>0</v>
      </c>
      <c r="BF108">
        <v>0</v>
      </c>
      <c r="BG108">
        <v>0</v>
      </c>
      <c r="BH108">
        <v>0</v>
      </c>
      <c r="BI108">
        <v>0</v>
      </c>
      <c r="BJ108">
        <v>0</v>
      </c>
      <c r="BK108">
        <v>0</v>
      </c>
      <c r="BL108">
        <v>0</v>
      </c>
      <c r="BM108">
        <v>0</v>
      </c>
      <c r="BN108">
        <v>0</v>
      </c>
      <c r="BO108">
        <v>0</v>
      </c>
      <c r="BP108">
        <v>0</v>
      </c>
      <c r="BQ108">
        <v>0</v>
      </c>
      <c r="BR108">
        <v>0</v>
      </c>
      <c r="BS108">
        <v>0</v>
      </c>
      <c r="BT108">
        <v>0</v>
      </c>
      <c r="BU108">
        <v>0</v>
      </c>
      <c r="BV108">
        <v>0</v>
      </c>
      <c r="BW108">
        <v>0</v>
      </c>
      <c r="BX108">
        <v>0</v>
      </c>
      <c r="BY108">
        <v>0</v>
      </c>
      <c r="BZ108">
        <v>0</v>
      </c>
      <c r="CA108">
        <v>0</v>
      </c>
      <c r="CB108">
        <v>0</v>
      </c>
      <c r="CC108">
        <v>0</v>
      </c>
      <c r="CD108">
        <v>0</v>
      </c>
      <c r="CE108">
        <v>0</v>
      </c>
      <c r="CF108">
        <v>0</v>
      </c>
      <c r="CG108">
        <v>0</v>
      </c>
      <c r="CH108">
        <v>0</v>
      </c>
      <c r="CI108">
        <v>0</v>
      </c>
      <c r="CJ108">
        <v>0</v>
      </c>
      <c r="CK108">
        <v>0</v>
      </c>
      <c r="CL108">
        <v>0</v>
      </c>
      <c r="CM108">
        <v>0</v>
      </c>
      <c r="CN108">
        <v>0</v>
      </c>
      <c r="CO108">
        <v>0</v>
      </c>
      <c r="CP108">
        <v>0</v>
      </c>
      <c r="CQ108">
        <v>0</v>
      </c>
      <c r="CR108">
        <v>0</v>
      </c>
      <c r="CS108">
        <v>0</v>
      </c>
      <c r="CT108">
        <v>0</v>
      </c>
      <c r="CU108">
        <v>0</v>
      </c>
      <c r="CV108">
        <v>0</v>
      </c>
      <c r="CW108">
        <v>0</v>
      </c>
      <c r="CX108">
        <v>0</v>
      </c>
      <c r="CY108">
        <v>0</v>
      </c>
      <c r="CZ108">
        <v>0</v>
      </c>
      <c r="DA108">
        <v>0</v>
      </c>
      <c r="DB108">
        <v>0</v>
      </c>
      <c r="DC108">
        <v>0</v>
      </c>
      <c r="DD108">
        <v>0</v>
      </c>
      <c r="DE108">
        <v>0</v>
      </c>
      <c r="DF108">
        <v>0</v>
      </c>
      <c r="DG108">
        <v>0</v>
      </c>
      <c r="DH108">
        <v>0</v>
      </c>
      <c r="DI108">
        <v>0</v>
      </c>
      <c r="DJ108">
        <v>0</v>
      </c>
      <c r="DK108">
        <v>0</v>
      </c>
      <c r="DL108">
        <v>0</v>
      </c>
      <c r="DM108">
        <v>0</v>
      </c>
      <c r="DN108">
        <v>0</v>
      </c>
      <c r="DO108">
        <v>0</v>
      </c>
      <c r="DP108">
        <v>0</v>
      </c>
      <c r="DQ108">
        <v>0</v>
      </c>
      <c r="DR108">
        <v>0</v>
      </c>
      <c r="DS108">
        <v>0</v>
      </c>
      <c r="DT108">
        <v>0</v>
      </c>
      <c r="DU108">
        <v>0</v>
      </c>
      <c r="DV108">
        <v>0</v>
      </c>
      <c r="DW108">
        <v>0</v>
      </c>
      <c r="DX108">
        <v>0</v>
      </c>
      <c r="DY108">
        <v>0</v>
      </c>
      <c r="DZ108">
        <v>0</v>
      </c>
      <c r="EA108">
        <v>0</v>
      </c>
      <c r="EB108">
        <v>0</v>
      </c>
      <c r="EC108" s="23"/>
      <c r="ED108">
        <v>0</v>
      </c>
      <c r="EE108">
        <v>0</v>
      </c>
      <c r="EF108">
        <v>0</v>
      </c>
      <c r="EG108">
        <v>0</v>
      </c>
      <c r="EH108">
        <v>0</v>
      </c>
      <c r="EI108">
        <v>0</v>
      </c>
      <c r="EJ108">
        <v>0</v>
      </c>
      <c r="EK108">
        <v>0</v>
      </c>
      <c r="EL108">
        <v>0</v>
      </c>
      <c r="EM108">
        <v>0</v>
      </c>
      <c r="EN108">
        <v>0</v>
      </c>
      <c r="EO108">
        <v>0</v>
      </c>
      <c r="EP108">
        <v>0</v>
      </c>
      <c r="EQ108">
        <v>0</v>
      </c>
      <c r="ER108">
        <v>0</v>
      </c>
      <c r="ES108">
        <v>0</v>
      </c>
      <c r="ET108">
        <v>0</v>
      </c>
      <c r="EU108">
        <v>0</v>
      </c>
      <c r="EV108">
        <v>0</v>
      </c>
      <c r="EW108">
        <v>0</v>
      </c>
      <c r="EX108">
        <v>0</v>
      </c>
      <c r="EY108">
        <v>0</v>
      </c>
      <c r="EZ108">
        <v>0</v>
      </c>
      <c r="FA108">
        <v>0</v>
      </c>
      <c r="FB108">
        <v>0</v>
      </c>
      <c r="FC108">
        <v>0</v>
      </c>
      <c r="FD108">
        <v>0</v>
      </c>
      <c r="FE108">
        <v>0</v>
      </c>
      <c r="FF108">
        <v>0</v>
      </c>
      <c r="FG108">
        <v>0</v>
      </c>
      <c r="FH108">
        <v>0</v>
      </c>
      <c r="FI108">
        <v>0</v>
      </c>
      <c r="FJ108">
        <v>0</v>
      </c>
      <c r="FK108">
        <v>0</v>
      </c>
      <c r="FL108">
        <v>0</v>
      </c>
      <c r="FM108">
        <v>0</v>
      </c>
      <c r="FN108">
        <v>0</v>
      </c>
      <c r="FO108">
        <v>0</v>
      </c>
      <c r="FP108">
        <v>0</v>
      </c>
      <c r="FQ108">
        <v>0</v>
      </c>
      <c r="FR108">
        <v>0</v>
      </c>
      <c r="FS108">
        <v>0</v>
      </c>
      <c r="FT108">
        <v>0</v>
      </c>
      <c r="FU108">
        <v>0</v>
      </c>
      <c r="FV108">
        <v>0</v>
      </c>
      <c r="FW108">
        <v>0</v>
      </c>
      <c r="FX108">
        <v>0</v>
      </c>
      <c r="FY108">
        <v>0</v>
      </c>
      <c r="FZ108">
        <v>0</v>
      </c>
      <c r="GA108">
        <v>0</v>
      </c>
      <c r="GB108">
        <v>0</v>
      </c>
      <c r="GC108">
        <v>0</v>
      </c>
      <c r="GD108">
        <v>0</v>
      </c>
      <c r="GE108">
        <v>0</v>
      </c>
      <c r="GF108">
        <v>0</v>
      </c>
      <c r="GG108" s="60">
        <v>0</v>
      </c>
      <c r="GH108" s="60">
        <v>0</v>
      </c>
      <c r="GI108" s="60">
        <v>0</v>
      </c>
      <c r="GJ108" s="60">
        <v>0</v>
      </c>
      <c r="GK108" s="60">
        <v>0</v>
      </c>
      <c r="GL108">
        <v>0</v>
      </c>
      <c r="GM108">
        <v>0</v>
      </c>
      <c r="GN108">
        <v>0</v>
      </c>
      <c r="GO108">
        <v>0</v>
      </c>
      <c r="GP108">
        <v>0</v>
      </c>
      <c r="GQ108">
        <v>0</v>
      </c>
      <c r="GR108">
        <v>0</v>
      </c>
      <c r="GS108">
        <v>0</v>
      </c>
      <c r="GT108">
        <v>0</v>
      </c>
      <c r="GU108">
        <v>0</v>
      </c>
      <c r="GV108">
        <v>0</v>
      </c>
      <c r="GW108">
        <v>0</v>
      </c>
      <c r="GX108">
        <v>0</v>
      </c>
      <c r="GY108">
        <v>0</v>
      </c>
      <c r="GZ108">
        <v>0</v>
      </c>
      <c r="HA108">
        <v>0</v>
      </c>
      <c r="HB108">
        <v>0</v>
      </c>
      <c r="HC108">
        <v>0</v>
      </c>
      <c r="HD108">
        <v>0</v>
      </c>
      <c r="HE108">
        <v>0</v>
      </c>
      <c r="HF108">
        <v>0</v>
      </c>
      <c r="HG108">
        <v>0</v>
      </c>
      <c r="HH108">
        <v>0</v>
      </c>
      <c r="HI108">
        <v>0</v>
      </c>
      <c r="HJ108">
        <v>0</v>
      </c>
      <c r="HK108">
        <v>0</v>
      </c>
      <c r="HL108">
        <v>0</v>
      </c>
      <c r="HM108">
        <v>0</v>
      </c>
      <c r="HN108">
        <v>0</v>
      </c>
      <c r="HO108">
        <v>0</v>
      </c>
      <c r="HP108">
        <v>0</v>
      </c>
      <c r="HQ108">
        <v>0</v>
      </c>
      <c r="HR108">
        <v>0</v>
      </c>
      <c r="HS108">
        <v>0</v>
      </c>
      <c r="HT108">
        <v>0</v>
      </c>
      <c r="HU108">
        <v>0</v>
      </c>
      <c r="HV108">
        <v>0</v>
      </c>
      <c r="HW108">
        <v>0</v>
      </c>
      <c r="HX108">
        <v>0</v>
      </c>
      <c r="HY108">
        <v>0</v>
      </c>
      <c r="HZ108">
        <v>0</v>
      </c>
      <c r="IA108">
        <v>0</v>
      </c>
      <c r="IB108">
        <v>0</v>
      </c>
      <c r="IC108">
        <v>0</v>
      </c>
      <c r="ID108">
        <v>0</v>
      </c>
      <c r="IE108">
        <v>0</v>
      </c>
      <c r="IF108">
        <v>0</v>
      </c>
      <c r="IG108">
        <v>0</v>
      </c>
      <c r="IH108">
        <v>0</v>
      </c>
      <c r="II108">
        <v>0</v>
      </c>
      <c r="IJ108">
        <v>0</v>
      </c>
      <c r="IK108">
        <v>0</v>
      </c>
      <c r="IL108">
        <v>0</v>
      </c>
      <c r="IM108">
        <v>0</v>
      </c>
      <c r="IN108" s="26">
        <v>0</v>
      </c>
    </row>
    <row r="109" spans="1:248" x14ac:dyDescent="0.35">
      <c r="A109" s="27">
        <v>70</v>
      </c>
      <c r="B109" t="s">
        <v>253</v>
      </c>
      <c r="C109" t="s">
        <v>254</v>
      </c>
      <c r="D109">
        <v>0</v>
      </c>
      <c r="E109">
        <v>0</v>
      </c>
      <c r="F109">
        <v>1</v>
      </c>
      <c r="G109">
        <v>1</v>
      </c>
      <c r="H109">
        <v>1</v>
      </c>
      <c r="I109">
        <v>0</v>
      </c>
      <c r="J109">
        <v>0</v>
      </c>
      <c r="K109">
        <v>0</v>
      </c>
      <c r="L109">
        <v>0</v>
      </c>
      <c r="M109">
        <v>0</v>
      </c>
      <c r="N109">
        <v>0</v>
      </c>
      <c r="O109">
        <v>0</v>
      </c>
      <c r="P109">
        <v>0</v>
      </c>
      <c r="Q109">
        <v>0</v>
      </c>
      <c r="R109">
        <v>0</v>
      </c>
      <c r="S109">
        <v>0</v>
      </c>
      <c r="T109">
        <v>0</v>
      </c>
      <c r="U109">
        <v>1</v>
      </c>
      <c r="V109">
        <v>0</v>
      </c>
      <c r="W109">
        <v>0</v>
      </c>
      <c r="X109">
        <v>0</v>
      </c>
      <c r="Y109">
        <v>0</v>
      </c>
      <c r="Z109">
        <v>0</v>
      </c>
      <c r="AA109">
        <v>0</v>
      </c>
      <c r="AB109">
        <v>0</v>
      </c>
      <c r="AC109">
        <v>0</v>
      </c>
      <c r="AD109">
        <v>0</v>
      </c>
      <c r="AE109">
        <v>0</v>
      </c>
      <c r="AF109">
        <v>0</v>
      </c>
      <c r="AG109">
        <v>0</v>
      </c>
      <c r="AH109">
        <v>0</v>
      </c>
      <c r="AI109">
        <v>0</v>
      </c>
      <c r="AJ109">
        <v>0</v>
      </c>
      <c r="AK109">
        <v>0</v>
      </c>
      <c r="AL109">
        <v>0</v>
      </c>
      <c r="AM109">
        <v>0</v>
      </c>
      <c r="AN109">
        <v>0</v>
      </c>
      <c r="AO109">
        <v>0</v>
      </c>
      <c r="AP109">
        <v>0</v>
      </c>
      <c r="AQ109">
        <v>0</v>
      </c>
      <c r="AR109">
        <v>0</v>
      </c>
      <c r="AS109">
        <v>0</v>
      </c>
      <c r="AT109">
        <v>0</v>
      </c>
      <c r="AU109">
        <v>0</v>
      </c>
      <c r="AV109">
        <v>0</v>
      </c>
      <c r="AW109">
        <v>0</v>
      </c>
      <c r="AX109">
        <v>0</v>
      </c>
      <c r="AY109">
        <v>0</v>
      </c>
      <c r="AZ109">
        <v>0</v>
      </c>
      <c r="BA109">
        <v>0</v>
      </c>
      <c r="BB109">
        <v>0</v>
      </c>
      <c r="BC109">
        <v>0</v>
      </c>
      <c r="BD109">
        <v>0</v>
      </c>
      <c r="BE109">
        <v>0</v>
      </c>
      <c r="BF109">
        <v>0</v>
      </c>
      <c r="BG109">
        <v>0</v>
      </c>
      <c r="BH109">
        <v>0</v>
      </c>
      <c r="BI109">
        <v>0</v>
      </c>
      <c r="BJ109">
        <v>0</v>
      </c>
      <c r="BK109">
        <v>0</v>
      </c>
      <c r="BL109">
        <v>0</v>
      </c>
      <c r="BM109">
        <v>0</v>
      </c>
      <c r="BN109">
        <v>0</v>
      </c>
      <c r="BO109">
        <v>0</v>
      </c>
      <c r="BP109">
        <v>0</v>
      </c>
      <c r="BQ109">
        <v>0</v>
      </c>
      <c r="BR109">
        <v>0</v>
      </c>
      <c r="BS109">
        <v>0</v>
      </c>
      <c r="BT109">
        <v>0</v>
      </c>
      <c r="BU109">
        <v>0</v>
      </c>
      <c r="BV109">
        <v>0</v>
      </c>
      <c r="BW109">
        <v>0</v>
      </c>
      <c r="BX109">
        <v>0</v>
      </c>
      <c r="BY109">
        <v>0</v>
      </c>
      <c r="BZ109">
        <v>0</v>
      </c>
      <c r="CA109">
        <v>0</v>
      </c>
      <c r="CB109">
        <v>0</v>
      </c>
      <c r="CC109">
        <v>0</v>
      </c>
      <c r="CD109">
        <v>0</v>
      </c>
      <c r="CE109">
        <v>0</v>
      </c>
      <c r="CF109">
        <v>0</v>
      </c>
      <c r="CG109">
        <v>0</v>
      </c>
      <c r="CH109">
        <v>0</v>
      </c>
      <c r="CI109">
        <v>0</v>
      </c>
      <c r="CJ109">
        <v>0</v>
      </c>
      <c r="CK109">
        <v>0</v>
      </c>
      <c r="CL109">
        <v>0</v>
      </c>
      <c r="CM109">
        <v>0</v>
      </c>
      <c r="CN109">
        <v>0</v>
      </c>
      <c r="CO109">
        <v>0</v>
      </c>
      <c r="CP109">
        <v>0</v>
      </c>
      <c r="CQ109">
        <v>0</v>
      </c>
      <c r="CR109">
        <v>0</v>
      </c>
      <c r="CS109">
        <v>0</v>
      </c>
      <c r="CT109">
        <v>0</v>
      </c>
      <c r="CU109">
        <v>0</v>
      </c>
      <c r="CV109">
        <v>0</v>
      </c>
      <c r="CW109">
        <v>0</v>
      </c>
      <c r="CX109">
        <v>0</v>
      </c>
      <c r="CY109">
        <v>0</v>
      </c>
      <c r="CZ109">
        <v>0</v>
      </c>
      <c r="DA109">
        <v>0</v>
      </c>
      <c r="DB109">
        <v>0</v>
      </c>
      <c r="DC109">
        <v>0</v>
      </c>
      <c r="DD109">
        <v>0</v>
      </c>
      <c r="DE109">
        <v>0</v>
      </c>
      <c r="DF109">
        <v>0</v>
      </c>
      <c r="DG109">
        <v>0</v>
      </c>
      <c r="DH109">
        <v>0</v>
      </c>
      <c r="DI109">
        <v>0</v>
      </c>
      <c r="DJ109">
        <v>0</v>
      </c>
      <c r="DK109">
        <v>0</v>
      </c>
      <c r="DL109">
        <v>0</v>
      </c>
      <c r="DM109">
        <v>0</v>
      </c>
      <c r="DN109">
        <v>0</v>
      </c>
      <c r="DO109">
        <v>0</v>
      </c>
      <c r="DP109">
        <v>0</v>
      </c>
      <c r="DQ109">
        <v>0</v>
      </c>
      <c r="DR109">
        <v>0</v>
      </c>
      <c r="DS109">
        <v>0</v>
      </c>
      <c r="DT109">
        <v>0</v>
      </c>
      <c r="DU109">
        <v>0</v>
      </c>
      <c r="DV109">
        <v>0</v>
      </c>
      <c r="DW109">
        <v>0</v>
      </c>
      <c r="DX109">
        <v>0</v>
      </c>
      <c r="DY109">
        <v>0</v>
      </c>
      <c r="DZ109">
        <v>0</v>
      </c>
      <c r="EA109">
        <v>0</v>
      </c>
      <c r="EB109">
        <v>0</v>
      </c>
      <c r="EC109" s="23"/>
      <c r="ED109">
        <v>0</v>
      </c>
      <c r="EE109">
        <v>0</v>
      </c>
      <c r="EF109">
        <v>0</v>
      </c>
      <c r="EG109">
        <v>0</v>
      </c>
      <c r="EH109">
        <v>0</v>
      </c>
      <c r="EI109">
        <v>0</v>
      </c>
      <c r="EJ109">
        <v>0</v>
      </c>
      <c r="EK109">
        <v>0</v>
      </c>
      <c r="EL109">
        <v>0</v>
      </c>
      <c r="EM109">
        <v>0</v>
      </c>
      <c r="EN109">
        <v>0</v>
      </c>
      <c r="EO109">
        <v>0</v>
      </c>
      <c r="EP109">
        <v>0</v>
      </c>
      <c r="EQ109">
        <v>0</v>
      </c>
      <c r="ER109">
        <v>0</v>
      </c>
      <c r="ES109">
        <v>0</v>
      </c>
      <c r="ET109">
        <v>0</v>
      </c>
      <c r="EU109">
        <v>0</v>
      </c>
      <c r="EV109">
        <v>0</v>
      </c>
      <c r="EW109">
        <v>0</v>
      </c>
      <c r="EX109">
        <v>0</v>
      </c>
      <c r="EY109">
        <v>0</v>
      </c>
      <c r="EZ109">
        <v>0</v>
      </c>
      <c r="FA109">
        <v>0</v>
      </c>
      <c r="FB109">
        <v>0</v>
      </c>
      <c r="FC109">
        <v>0</v>
      </c>
      <c r="FD109">
        <v>0</v>
      </c>
      <c r="FE109">
        <v>0</v>
      </c>
      <c r="FF109">
        <v>0</v>
      </c>
      <c r="FG109">
        <v>0</v>
      </c>
      <c r="FH109">
        <v>0</v>
      </c>
      <c r="FI109">
        <v>0</v>
      </c>
      <c r="FJ109">
        <v>0</v>
      </c>
      <c r="FK109">
        <v>0</v>
      </c>
      <c r="FL109">
        <v>0</v>
      </c>
      <c r="FM109">
        <v>0</v>
      </c>
      <c r="FN109">
        <v>0</v>
      </c>
      <c r="FO109">
        <v>0</v>
      </c>
      <c r="FP109">
        <v>0</v>
      </c>
      <c r="FQ109">
        <v>0</v>
      </c>
      <c r="FR109">
        <v>0</v>
      </c>
      <c r="FS109">
        <v>0</v>
      </c>
      <c r="FT109">
        <v>0</v>
      </c>
      <c r="FU109">
        <v>0</v>
      </c>
      <c r="FV109">
        <v>0</v>
      </c>
      <c r="FW109">
        <v>0</v>
      </c>
      <c r="FX109">
        <v>0</v>
      </c>
      <c r="FY109">
        <v>0</v>
      </c>
      <c r="FZ109">
        <v>0</v>
      </c>
      <c r="GA109">
        <v>0</v>
      </c>
      <c r="GB109">
        <v>0</v>
      </c>
      <c r="GC109">
        <v>0</v>
      </c>
      <c r="GD109">
        <v>0</v>
      </c>
      <c r="GE109">
        <v>0</v>
      </c>
      <c r="GF109">
        <v>0</v>
      </c>
      <c r="GG109" s="60">
        <v>0</v>
      </c>
      <c r="GH109" s="60">
        <v>0</v>
      </c>
      <c r="GI109" s="60">
        <v>0</v>
      </c>
      <c r="GJ109" s="60">
        <v>0</v>
      </c>
      <c r="GK109" s="60">
        <v>0</v>
      </c>
      <c r="GL109">
        <v>0</v>
      </c>
      <c r="GM109">
        <v>0</v>
      </c>
      <c r="GN109">
        <v>0</v>
      </c>
      <c r="GO109">
        <v>0</v>
      </c>
      <c r="GP109">
        <v>0</v>
      </c>
      <c r="GQ109">
        <v>0</v>
      </c>
      <c r="GR109">
        <v>0</v>
      </c>
      <c r="GS109">
        <v>0</v>
      </c>
      <c r="GT109">
        <v>0</v>
      </c>
      <c r="GU109">
        <v>0</v>
      </c>
      <c r="GV109">
        <v>0</v>
      </c>
      <c r="GW109">
        <v>0</v>
      </c>
      <c r="GX109">
        <v>0</v>
      </c>
      <c r="GY109">
        <v>0</v>
      </c>
      <c r="GZ109">
        <v>0</v>
      </c>
      <c r="HA109">
        <v>0</v>
      </c>
      <c r="HB109">
        <v>0</v>
      </c>
      <c r="HC109">
        <v>0</v>
      </c>
      <c r="HD109">
        <v>0</v>
      </c>
      <c r="HE109">
        <v>0</v>
      </c>
      <c r="HF109">
        <v>0</v>
      </c>
      <c r="HG109">
        <v>0</v>
      </c>
      <c r="HH109">
        <v>0</v>
      </c>
      <c r="HI109">
        <v>0</v>
      </c>
      <c r="HJ109">
        <v>0</v>
      </c>
      <c r="HK109">
        <v>0</v>
      </c>
      <c r="HL109">
        <v>0</v>
      </c>
      <c r="HM109">
        <v>0</v>
      </c>
      <c r="HN109">
        <v>0</v>
      </c>
      <c r="HO109">
        <v>0</v>
      </c>
      <c r="HP109">
        <v>0</v>
      </c>
      <c r="HQ109">
        <v>0</v>
      </c>
      <c r="HR109">
        <v>0</v>
      </c>
      <c r="HS109">
        <v>0</v>
      </c>
      <c r="HT109">
        <v>0</v>
      </c>
      <c r="HU109">
        <v>0</v>
      </c>
      <c r="HV109">
        <v>0</v>
      </c>
      <c r="HW109">
        <v>0</v>
      </c>
      <c r="HX109">
        <v>0</v>
      </c>
      <c r="HY109">
        <v>0</v>
      </c>
      <c r="HZ109">
        <v>0</v>
      </c>
      <c r="IA109">
        <v>0</v>
      </c>
      <c r="IB109">
        <v>0</v>
      </c>
      <c r="IC109">
        <v>0</v>
      </c>
      <c r="ID109">
        <v>0</v>
      </c>
      <c r="IE109">
        <v>0</v>
      </c>
      <c r="IF109">
        <v>0</v>
      </c>
      <c r="IG109">
        <v>0</v>
      </c>
      <c r="IH109">
        <v>0</v>
      </c>
      <c r="II109">
        <v>0</v>
      </c>
      <c r="IJ109">
        <v>0</v>
      </c>
      <c r="IK109">
        <v>0</v>
      </c>
      <c r="IL109">
        <v>0</v>
      </c>
      <c r="IM109">
        <v>0</v>
      </c>
      <c r="IN109" s="26">
        <v>0</v>
      </c>
    </row>
    <row r="110" spans="1:248" x14ac:dyDescent="0.35">
      <c r="A110" s="28" t="s">
        <v>255</v>
      </c>
      <c r="EC110" s="23"/>
      <c r="IN110" s="26"/>
    </row>
    <row r="111" spans="1:248" x14ac:dyDescent="0.35">
      <c r="A111" s="27">
        <v>71</v>
      </c>
      <c r="B111" t="s">
        <v>256</v>
      </c>
      <c r="C111" t="s">
        <v>257</v>
      </c>
      <c r="D111">
        <v>0</v>
      </c>
      <c r="E111">
        <v>0</v>
      </c>
      <c r="F111">
        <v>0</v>
      </c>
      <c r="G111">
        <v>0</v>
      </c>
      <c r="H111">
        <v>0</v>
      </c>
      <c r="I111">
        <v>1</v>
      </c>
      <c r="J111">
        <v>1</v>
      </c>
      <c r="K111">
        <v>1</v>
      </c>
      <c r="L111">
        <v>1</v>
      </c>
      <c r="M111">
        <v>1</v>
      </c>
      <c r="N111">
        <v>0</v>
      </c>
      <c r="O111">
        <v>0</v>
      </c>
      <c r="P111">
        <v>1</v>
      </c>
      <c r="Q111">
        <v>0</v>
      </c>
      <c r="R111">
        <v>0</v>
      </c>
      <c r="S111">
        <v>0</v>
      </c>
      <c r="T111">
        <v>0</v>
      </c>
      <c r="U111">
        <v>0</v>
      </c>
      <c r="V111">
        <v>0</v>
      </c>
      <c r="W111">
        <v>0</v>
      </c>
      <c r="X111">
        <v>0</v>
      </c>
      <c r="Y111">
        <v>0</v>
      </c>
      <c r="Z111">
        <v>0</v>
      </c>
      <c r="AA111">
        <v>0</v>
      </c>
      <c r="AB111">
        <v>0</v>
      </c>
      <c r="AC111">
        <v>0</v>
      </c>
      <c r="AD111">
        <v>0</v>
      </c>
      <c r="AE111">
        <v>0</v>
      </c>
      <c r="AF111">
        <v>0</v>
      </c>
      <c r="AG111">
        <v>0</v>
      </c>
      <c r="AH111">
        <v>0</v>
      </c>
      <c r="AI111">
        <v>0</v>
      </c>
      <c r="AJ111">
        <v>0</v>
      </c>
      <c r="AK111">
        <v>0</v>
      </c>
      <c r="AL111">
        <v>0</v>
      </c>
      <c r="AM111">
        <v>0</v>
      </c>
      <c r="AN111">
        <v>0</v>
      </c>
      <c r="AO111">
        <v>0</v>
      </c>
      <c r="AP111">
        <v>0</v>
      </c>
      <c r="AQ111">
        <v>0</v>
      </c>
      <c r="AR111">
        <v>0</v>
      </c>
      <c r="AS111">
        <v>0</v>
      </c>
      <c r="AT111">
        <v>0</v>
      </c>
      <c r="AU111">
        <v>0</v>
      </c>
      <c r="AV111">
        <v>0</v>
      </c>
      <c r="AW111">
        <v>0</v>
      </c>
      <c r="AX111">
        <v>0</v>
      </c>
      <c r="AY111">
        <v>0</v>
      </c>
      <c r="AZ111">
        <v>0</v>
      </c>
      <c r="BA111">
        <v>0</v>
      </c>
      <c r="BB111">
        <v>0</v>
      </c>
      <c r="BC111">
        <v>0</v>
      </c>
      <c r="BD111">
        <v>0</v>
      </c>
      <c r="BE111">
        <v>0</v>
      </c>
      <c r="BF111">
        <v>0</v>
      </c>
      <c r="BG111">
        <v>0</v>
      </c>
      <c r="BH111">
        <v>0</v>
      </c>
      <c r="BI111">
        <v>0</v>
      </c>
      <c r="BJ111">
        <v>0</v>
      </c>
      <c r="BK111">
        <v>0</v>
      </c>
      <c r="BL111">
        <v>0</v>
      </c>
      <c r="BM111">
        <v>0</v>
      </c>
      <c r="BN111">
        <v>0</v>
      </c>
      <c r="BO111">
        <v>0</v>
      </c>
      <c r="BP111">
        <v>0</v>
      </c>
      <c r="BQ111">
        <v>0</v>
      </c>
      <c r="BR111">
        <v>0</v>
      </c>
      <c r="BS111">
        <v>0</v>
      </c>
      <c r="BT111">
        <v>0</v>
      </c>
      <c r="BU111">
        <v>0</v>
      </c>
      <c r="BV111">
        <v>0</v>
      </c>
      <c r="BW111">
        <v>0</v>
      </c>
      <c r="BX111">
        <v>0</v>
      </c>
      <c r="BY111">
        <v>0</v>
      </c>
      <c r="BZ111">
        <v>0</v>
      </c>
      <c r="CA111">
        <v>0</v>
      </c>
      <c r="CB111">
        <v>0</v>
      </c>
      <c r="CC111">
        <v>0</v>
      </c>
      <c r="CD111">
        <v>0</v>
      </c>
      <c r="CE111">
        <v>0</v>
      </c>
      <c r="CF111">
        <v>0</v>
      </c>
      <c r="CG111">
        <v>0</v>
      </c>
      <c r="CH111">
        <v>0</v>
      </c>
      <c r="CI111">
        <v>0</v>
      </c>
      <c r="CJ111">
        <v>0</v>
      </c>
      <c r="CK111">
        <v>0</v>
      </c>
      <c r="CL111">
        <v>0</v>
      </c>
      <c r="CM111">
        <v>0</v>
      </c>
      <c r="CN111">
        <v>0</v>
      </c>
      <c r="CO111">
        <v>0</v>
      </c>
      <c r="CP111">
        <v>0</v>
      </c>
      <c r="CQ111">
        <v>0</v>
      </c>
      <c r="CR111">
        <v>0</v>
      </c>
      <c r="CS111">
        <v>0</v>
      </c>
      <c r="CT111">
        <v>0</v>
      </c>
      <c r="CU111">
        <v>0</v>
      </c>
      <c r="CV111">
        <v>0</v>
      </c>
      <c r="CW111">
        <v>0</v>
      </c>
      <c r="CX111">
        <v>0</v>
      </c>
      <c r="CY111">
        <v>0</v>
      </c>
      <c r="CZ111">
        <v>0</v>
      </c>
      <c r="DA111">
        <v>0</v>
      </c>
      <c r="DB111">
        <v>0</v>
      </c>
      <c r="DC111">
        <v>0</v>
      </c>
      <c r="DD111">
        <v>0</v>
      </c>
      <c r="DE111">
        <v>0</v>
      </c>
      <c r="DF111">
        <v>0</v>
      </c>
      <c r="DG111">
        <v>0</v>
      </c>
      <c r="DH111">
        <v>0</v>
      </c>
      <c r="DI111">
        <v>0</v>
      </c>
      <c r="DJ111">
        <v>0</v>
      </c>
      <c r="DK111">
        <v>0</v>
      </c>
      <c r="DL111">
        <v>0</v>
      </c>
      <c r="DM111">
        <v>0</v>
      </c>
      <c r="DN111">
        <v>0</v>
      </c>
      <c r="DO111">
        <v>0</v>
      </c>
      <c r="DP111">
        <v>0</v>
      </c>
      <c r="DQ111">
        <v>0</v>
      </c>
      <c r="DR111">
        <v>0</v>
      </c>
      <c r="DS111">
        <v>0</v>
      </c>
      <c r="DT111">
        <v>0</v>
      </c>
      <c r="DU111">
        <v>0</v>
      </c>
      <c r="DV111">
        <v>0</v>
      </c>
      <c r="DW111">
        <v>0</v>
      </c>
      <c r="DX111">
        <v>0</v>
      </c>
      <c r="DY111">
        <v>0</v>
      </c>
      <c r="DZ111">
        <v>0</v>
      </c>
      <c r="EA111">
        <v>0</v>
      </c>
      <c r="EB111">
        <v>0</v>
      </c>
      <c r="EC111" s="23"/>
      <c r="ED111">
        <v>0</v>
      </c>
      <c r="EE111">
        <v>0</v>
      </c>
      <c r="EF111">
        <v>0</v>
      </c>
      <c r="EG111">
        <v>0</v>
      </c>
      <c r="EH111">
        <v>0</v>
      </c>
      <c r="EI111">
        <v>0</v>
      </c>
      <c r="EJ111">
        <v>0</v>
      </c>
      <c r="EK111">
        <v>0</v>
      </c>
      <c r="EL111">
        <v>0</v>
      </c>
      <c r="EM111">
        <v>0</v>
      </c>
      <c r="EN111">
        <v>0</v>
      </c>
      <c r="EO111">
        <v>0</v>
      </c>
      <c r="EP111">
        <v>0</v>
      </c>
      <c r="EQ111">
        <v>0</v>
      </c>
      <c r="ER111">
        <v>0</v>
      </c>
      <c r="ES111">
        <v>0</v>
      </c>
      <c r="ET111">
        <v>0</v>
      </c>
      <c r="EU111">
        <v>0</v>
      </c>
      <c r="EV111">
        <v>0</v>
      </c>
      <c r="EW111">
        <v>0</v>
      </c>
      <c r="EX111">
        <v>0</v>
      </c>
      <c r="EY111">
        <v>0</v>
      </c>
      <c r="EZ111">
        <v>0</v>
      </c>
      <c r="FA111">
        <v>0</v>
      </c>
      <c r="FB111">
        <v>0</v>
      </c>
      <c r="FC111">
        <v>0</v>
      </c>
      <c r="FD111">
        <v>0</v>
      </c>
      <c r="FE111">
        <v>0</v>
      </c>
      <c r="FF111">
        <v>0</v>
      </c>
      <c r="FG111">
        <v>0</v>
      </c>
      <c r="FH111">
        <v>0</v>
      </c>
      <c r="FI111">
        <v>0</v>
      </c>
      <c r="FJ111">
        <v>0</v>
      </c>
      <c r="FK111">
        <v>0</v>
      </c>
      <c r="FL111">
        <v>0</v>
      </c>
      <c r="FM111">
        <v>0</v>
      </c>
      <c r="FN111">
        <v>0</v>
      </c>
      <c r="FO111">
        <v>0</v>
      </c>
      <c r="FP111">
        <v>0</v>
      </c>
      <c r="FQ111">
        <v>0</v>
      </c>
      <c r="FR111">
        <v>0</v>
      </c>
      <c r="FS111">
        <v>0</v>
      </c>
      <c r="FT111">
        <v>0</v>
      </c>
      <c r="FU111">
        <v>0</v>
      </c>
      <c r="FV111">
        <v>0</v>
      </c>
      <c r="FW111">
        <v>0</v>
      </c>
      <c r="FX111">
        <v>0</v>
      </c>
      <c r="FY111">
        <v>0</v>
      </c>
      <c r="FZ111">
        <v>0</v>
      </c>
      <c r="GA111">
        <v>0</v>
      </c>
      <c r="GB111">
        <v>0</v>
      </c>
      <c r="GC111">
        <v>0</v>
      </c>
      <c r="GD111">
        <v>0</v>
      </c>
      <c r="GE111">
        <v>0</v>
      </c>
      <c r="GF111">
        <v>0</v>
      </c>
      <c r="GG111" s="60">
        <v>0</v>
      </c>
      <c r="GH111" s="60">
        <v>0</v>
      </c>
      <c r="GI111" s="60">
        <v>0</v>
      </c>
      <c r="GJ111" s="60">
        <v>0</v>
      </c>
      <c r="GK111" s="60">
        <v>0</v>
      </c>
      <c r="GL111">
        <v>0</v>
      </c>
      <c r="GM111">
        <v>0</v>
      </c>
      <c r="GN111">
        <v>0</v>
      </c>
      <c r="GO111">
        <v>0</v>
      </c>
      <c r="GP111">
        <v>0</v>
      </c>
      <c r="GQ111">
        <v>0</v>
      </c>
      <c r="GR111">
        <v>0</v>
      </c>
      <c r="GS111">
        <v>0</v>
      </c>
      <c r="GT111">
        <v>0</v>
      </c>
      <c r="GU111">
        <v>0</v>
      </c>
      <c r="GV111">
        <v>0</v>
      </c>
      <c r="GW111">
        <v>0</v>
      </c>
      <c r="GX111">
        <v>0</v>
      </c>
      <c r="GY111">
        <v>0</v>
      </c>
      <c r="GZ111">
        <v>0</v>
      </c>
      <c r="HA111">
        <v>0</v>
      </c>
      <c r="HB111">
        <v>0</v>
      </c>
      <c r="HC111">
        <v>0</v>
      </c>
      <c r="HD111">
        <v>0</v>
      </c>
      <c r="HE111">
        <v>0</v>
      </c>
      <c r="HF111">
        <v>0</v>
      </c>
      <c r="HG111">
        <v>0</v>
      </c>
      <c r="HH111">
        <v>0</v>
      </c>
      <c r="HI111">
        <v>0</v>
      </c>
      <c r="HJ111">
        <v>0</v>
      </c>
      <c r="HK111">
        <v>0</v>
      </c>
      <c r="HL111">
        <v>0</v>
      </c>
      <c r="HM111">
        <v>0</v>
      </c>
      <c r="HN111">
        <v>0</v>
      </c>
      <c r="HO111">
        <v>0</v>
      </c>
      <c r="HP111">
        <v>0</v>
      </c>
      <c r="HQ111">
        <v>0</v>
      </c>
      <c r="HR111">
        <v>0</v>
      </c>
      <c r="HS111">
        <v>0</v>
      </c>
      <c r="HT111">
        <v>0</v>
      </c>
      <c r="HU111">
        <v>0</v>
      </c>
      <c r="HV111">
        <v>0</v>
      </c>
      <c r="HW111">
        <v>0</v>
      </c>
      <c r="HX111">
        <v>0</v>
      </c>
      <c r="HY111">
        <v>0</v>
      </c>
      <c r="HZ111">
        <v>0</v>
      </c>
      <c r="IA111">
        <v>0</v>
      </c>
      <c r="IB111">
        <v>0</v>
      </c>
      <c r="IC111">
        <v>0</v>
      </c>
      <c r="ID111">
        <v>0</v>
      </c>
      <c r="IE111">
        <v>0</v>
      </c>
      <c r="IF111">
        <v>0</v>
      </c>
      <c r="IG111">
        <v>0</v>
      </c>
      <c r="IH111">
        <v>0</v>
      </c>
      <c r="II111">
        <v>0</v>
      </c>
      <c r="IJ111">
        <v>0</v>
      </c>
      <c r="IK111">
        <v>0</v>
      </c>
      <c r="IL111">
        <v>0</v>
      </c>
      <c r="IM111">
        <v>0</v>
      </c>
      <c r="IN111" s="26">
        <v>0</v>
      </c>
    </row>
    <row r="112" spans="1:248" x14ac:dyDescent="0.35">
      <c r="A112" s="28" t="s">
        <v>258</v>
      </c>
      <c r="EC112" s="23"/>
      <c r="IN112" s="26"/>
    </row>
    <row r="113" spans="1:248" x14ac:dyDescent="0.35">
      <c r="A113" s="28" t="s">
        <v>259</v>
      </c>
      <c r="EC113" s="23"/>
      <c r="IN113" s="26"/>
    </row>
    <row r="114" spans="1:248" x14ac:dyDescent="0.35">
      <c r="A114" s="27">
        <v>72</v>
      </c>
      <c r="B114" t="s">
        <v>260</v>
      </c>
      <c r="C114" t="s">
        <v>261</v>
      </c>
      <c r="D114">
        <v>0</v>
      </c>
      <c r="E114">
        <v>1</v>
      </c>
      <c r="F114">
        <v>1</v>
      </c>
      <c r="G114">
        <v>1</v>
      </c>
      <c r="H114">
        <v>1</v>
      </c>
      <c r="I114">
        <v>1</v>
      </c>
      <c r="J114">
        <v>1</v>
      </c>
      <c r="K114">
        <v>1</v>
      </c>
      <c r="L114">
        <v>1</v>
      </c>
      <c r="M114">
        <v>1</v>
      </c>
      <c r="N114">
        <v>1</v>
      </c>
      <c r="O114">
        <v>1</v>
      </c>
      <c r="P114">
        <v>1</v>
      </c>
      <c r="Q114">
        <v>1</v>
      </c>
      <c r="R114">
        <v>1</v>
      </c>
      <c r="S114">
        <v>0</v>
      </c>
      <c r="T114">
        <v>0</v>
      </c>
      <c r="U114">
        <v>0</v>
      </c>
      <c r="V114">
        <v>1</v>
      </c>
      <c r="W114">
        <v>1</v>
      </c>
      <c r="X114">
        <v>1</v>
      </c>
      <c r="Y114">
        <v>1</v>
      </c>
      <c r="Z114">
        <v>1</v>
      </c>
      <c r="AA114">
        <v>1</v>
      </c>
      <c r="AB114">
        <v>1</v>
      </c>
      <c r="AC114">
        <v>1</v>
      </c>
      <c r="AD114">
        <v>1</v>
      </c>
      <c r="AE114">
        <v>1</v>
      </c>
      <c r="AF114">
        <v>1</v>
      </c>
      <c r="AG114">
        <v>1</v>
      </c>
      <c r="AH114">
        <v>0</v>
      </c>
      <c r="AI114">
        <v>1</v>
      </c>
      <c r="AJ114">
        <v>1</v>
      </c>
      <c r="AK114">
        <v>0</v>
      </c>
      <c r="AL114">
        <v>1</v>
      </c>
      <c r="AM114">
        <v>1</v>
      </c>
      <c r="AN114">
        <v>1</v>
      </c>
      <c r="AO114">
        <v>1</v>
      </c>
      <c r="AP114">
        <v>1</v>
      </c>
      <c r="AQ114">
        <v>1</v>
      </c>
      <c r="AR114">
        <v>0</v>
      </c>
      <c r="AS114">
        <v>0</v>
      </c>
      <c r="AT114">
        <v>1</v>
      </c>
      <c r="AU114">
        <v>1</v>
      </c>
      <c r="AV114">
        <v>1</v>
      </c>
      <c r="AW114">
        <v>0</v>
      </c>
      <c r="AX114">
        <v>1</v>
      </c>
      <c r="AY114">
        <v>1</v>
      </c>
      <c r="AZ114">
        <v>1</v>
      </c>
      <c r="BA114">
        <v>1</v>
      </c>
      <c r="BB114">
        <v>1</v>
      </c>
      <c r="BC114">
        <v>1</v>
      </c>
      <c r="BD114">
        <v>1</v>
      </c>
      <c r="BE114">
        <v>1</v>
      </c>
      <c r="BF114">
        <v>1</v>
      </c>
      <c r="BG114">
        <v>1</v>
      </c>
      <c r="BH114">
        <v>1</v>
      </c>
      <c r="BI114">
        <v>1</v>
      </c>
      <c r="BJ114">
        <v>1</v>
      </c>
      <c r="BK114">
        <v>1</v>
      </c>
      <c r="BL114">
        <v>0</v>
      </c>
      <c r="BM114">
        <v>0</v>
      </c>
      <c r="BN114">
        <v>1</v>
      </c>
      <c r="BO114">
        <v>1</v>
      </c>
      <c r="BP114">
        <v>1</v>
      </c>
      <c r="BQ114">
        <v>1</v>
      </c>
      <c r="BR114">
        <v>1</v>
      </c>
      <c r="BS114">
        <v>0</v>
      </c>
      <c r="BT114">
        <v>1</v>
      </c>
      <c r="BU114">
        <v>1</v>
      </c>
      <c r="BV114">
        <v>1</v>
      </c>
      <c r="BW114">
        <v>1</v>
      </c>
      <c r="BX114">
        <v>1</v>
      </c>
      <c r="BY114">
        <v>1</v>
      </c>
      <c r="BZ114">
        <v>1</v>
      </c>
      <c r="CA114">
        <v>0</v>
      </c>
      <c r="CB114">
        <v>0</v>
      </c>
      <c r="CC114">
        <v>0</v>
      </c>
      <c r="CD114">
        <v>0</v>
      </c>
      <c r="CE114">
        <v>0</v>
      </c>
      <c r="CF114">
        <v>0</v>
      </c>
      <c r="CG114">
        <v>0</v>
      </c>
      <c r="CH114">
        <v>0</v>
      </c>
      <c r="CI114">
        <v>0</v>
      </c>
      <c r="CJ114">
        <v>0</v>
      </c>
      <c r="CK114">
        <v>1</v>
      </c>
      <c r="CL114">
        <v>1</v>
      </c>
      <c r="CM114">
        <v>1</v>
      </c>
      <c r="CN114">
        <v>1</v>
      </c>
      <c r="CO114">
        <v>1</v>
      </c>
      <c r="CP114">
        <v>0</v>
      </c>
      <c r="CQ114">
        <v>0</v>
      </c>
      <c r="CR114">
        <v>1</v>
      </c>
      <c r="CS114">
        <v>1</v>
      </c>
      <c r="CT114">
        <v>1</v>
      </c>
      <c r="CU114">
        <v>0</v>
      </c>
      <c r="CV114">
        <v>0</v>
      </c>
      <c r="CW114">
        <v>0</v>
      </c>
      <c r="CX114">
        <v>1</v>
      </c>
      <c r="CY114">
        <v>1</v>
      </c>
      <c r="CZ114">
        <v>0</v>
      </c>
      <c r="DA114">
        <v>0</v>
      </c>
      <c r="DB114">
        <v>1</v>
      </c>
      <c r="DC114">
        <v>1</v>
      </c>
      <c r="DD114">
        <v>1</v>
      </c>
      <c r="DE114">
        <v>0</v>
      </c>
      <c r="DF114">
        <v>0</v>
      </c>
      <c r="DG114">
        <v>1</v>
      </c>
      <c r="DH114">
        <v>1</v>
      </c>
      <c r="DI114">
        <v>1</v>
      </c>
      <c r="DJ114">
        <v>0</v>
      </c>
      <c r="DK114">
        <v>1</v>
      </c>
      <c r="DL114">
        <v>1</v>
      </c>
      <c r="DM114">
        <v>1</v>
      </c>
      <c r="DN114">
        <v>1</v>
      </c>
      <c r="DO114">
        <v>0</v>
      </c>
      <c r="DP114">
        <v>0</v>
      </c>
      <c r="DQ114">
        <v>0</v>
      </c>
      <c r="DR114">
        <v>0</v>
      </c>
      <c r="DS114">
        <v>0</v>
      </c>
      <c r="DT114">
        <v>0</v>
      </c>
      <c r="DU114">
        <v>0</v>
      </c>
      <c r="DV114">
        <v>0</v>
      </c>
      <c r="DW114">
        <v>0</v>
      </c>
      <c r="DX114">
        <v>1</v>
      </c>
      <c r="DY114">
        <v>0</v>
      </c>
      <c r="DZ114">
        <v>0</v>
      </c>
      <c r="EA114">
        <v>1</v>
      </c>
      <c r="EB114">
        <v>1</v>
      </c>
      <c r="EC114" s="23"/>
      <c r="ED114">
        <v>0</v>
      </c>
      <c r="EE114">
        <v>0</v>
      </c>
      <c r="EF114">
        <v>1</v>
      </c>
      <c r="EG114">
        <v>0</v>
      </c>
      <c r="EH114">
        <v>0</v>
      </c>
      <c r="EI114">
        <v>0</v>
      </c>
      <c r="EJ114">
        <v>0</v>
      </c>
      <c r="EK114">
        <v>0</v>
      </c>
      <c r="EL114">
        <v>0</v>
      </c>
      <c r="EM114">
        <v>0</v>
      </c>
      <c r="EN114">
        <v>0</v>
      </c>
      <c r="EO114">
        <v>0</v>
      </c>
      <c r="EP114">
        <v>1</v>
      </c>
      <c r="EQ114">
        <v>1</v>
      </c>
      <c r="ER114">
        <v>1</v>
      </c>
      <c r="ES114">
        <v>0</v>
      </c>
      <c r="ET114">
        <v>0</v>
      </c>
      <c r="EU114">
        <v>0</v>
      </c>
      <c r="EV114">
        <v>0</v>
      </c>
      <c r="EW114">
        <v>0</v>
      </c>
      <c r="EX114">
        <v>0</v>
      </c>
      <c r="EY114">
        <v>0</v>
      </c>
      <c r="EZ114">
        <v>1</v>
      </c>
      <c r="FA114">
        <v>1</v>
      </c>
      <c r="FB114">
        <v>1</v>
      </c>
      <c r="FC114">
        <v>0</v>
      </c>
      <c r="FD114">
        <v>0</v>
      </c>
      <c r="FE114">
        <v>0</v>
      </c>
      <c r="FF114">
        <v>0</v>
      </c>
      <c r="FG114">
        <v>0</v>
      </c>
      <c r="FH114">
        <v>0</v>
      </c>
      <c r="FI114">
        <v>0</v>
      </c>
      <c r="FJ114">
        <v>0</v>
      </c>
      <c r="FK114">
        <v>0</v>
      </c>
      <c r="FL114">
        <v>0</v>
      </c>
      <c r="FM114">
        <v>0</v>
      </c>
      <c r="FN114">
        <v>0</v>
      </c>
      <c r="FO114">
        <v>0</v>
      </c>
      <c r="FP114">
        <v>1</v>
      </c>
      <c r="FQ114">
        <v>1</v>
      </c>
      <c r="FR114">
        <v>0</v>
      </c>
      <c r="FS114">
        <v>0</v>
      </c>
      <c r="FT114">
        <v>1</v>
      </c>
      <c r="FU114">
        <v>1</v>
      </c>
      <c r="FV114">
        <v>1</v>
      </c>
      <c r="FW114">
        <v>0</v>
      </c>
      <c r="FX114">
        <v>0</v>
      </c>
      <c r="FY114">
        <v>1</v>
      </c>
      <c r="FZ114">
        <v>1</v>
      </c>
      <c r="GA114">
        <v>1</v>
      </c>
      <c r="GB114">
        <v>0</v>
      </c>
      <c r="GC114">
        <v>0</v>
      </c>
      <c r="GD114">
        <v>1</v>
      </c>
      <c r="GE114">
        <v>1</v>
      </c>
      <c r="GF114">
        <v>1</v>
      </c>
      <c r="GG114" s="60">
        <v>0</v>
      </c>
      <c r="GH114" s="60">
        <v>0</v>
      </c>
      <c r="GI114" s="60">
        <v>1</v>
      </c>
      <c r="GJ114" s="60">
        <v>1</v>
      </c>
      <c r="GK114" s="60">
        <v>1</v>
      </c>
      <c r="GL114">
        <v>0</v>
      </c>
      <c r="GM114">
        <v>0</v>
      </c>
      <c r="GN114">
        <v>1</v>
      </c>
      <c r="GO114">
        <v>1</v>
      </c>
      <c r="GP114">
        <v>1</v>
      </c>
      <c r="GQ114">
        <v>0</v>
      </c>
      <c r="GR114">
        <v>0</v>
      </c>
      <c r="GS114">
        <v>1</v>
      </c>
      <c r="GT114">
        <v>1</v>
      </c>
      <c r="GU114">
        <v>1</v>
      </c>
      <c r="GV114">
        <v>0</v>
      </c>
      <c r="GW114">
        <v>0</v>
      </c>
      <c r="GX114">
        <v>0</v>
      </c>
      <c r="GY114">
        <v>1</v>
      </c>
      <c r="GZ114">
        <v>0</v>
      </c>
      <c r="HA114">
        <v>0</v>
      </c>
      <c r="HB114">
        <v>0</v>
      </c>
      <c r="HC114">
        <v>1</v>
      </c>
      <c r="HD114">
        <v>1</v>
      </c>
      <c r="HE114">
        <v>1</v>
      </c>
      <c r="HF114">
        <v>0</v>
      </c>
      <c r="HG114">
        <v>0</v>
      </c>
      <c r="HH114">
        <v>0</v>
      </c>
      <c r="HI114">
        <v>0</v>
      </c>
      <c r="HJ114">
        <v>0</v>
      </c>
      <c r="HK114">
        <v>0</v>
      </c>
      <c r="HL114">
        <v>0</v>
      </c>
      <c r="HM114">
        <v>1</v>
      </c>
      <c r="HN114">
        <v>0</v>
      </c>
      <c r="HO114">
        <v>1</v>
      </c>
      <c r="HP114">
        <v>0</v>
      </c>
      <c r="HQ114">
        <v>0</v>
      </c>
      <c r="HR114">
        <v>1</v>
      </c>
      <c r="HS114">
        <v>1</v>
      </c>
      <c r="HT114">
        <v>1</v>
      </c>
      <c r="HU114">
        <v>0</v>
      </c>
      <c r="HV114">
        <v>0</v>
      </c>
      <c r="HW114">
        <v>1</v>
      </c>
      <c r="HX114">
        <v>1</v>
      </c>
      <c r="HY114">
        <v>1</v>
      </c>
      <c r="HZ114">
        <v>0</v>
      </c>
      <c r="IA114">
        <v>0</v>
      </c>
      <c r="IB114">
        <v>1</v>
      </c>
      <c r="IC114">
        <v>1</v>
      </c>
      <c r="ID114">
        <v>1</v>
      </c>
      <c r="IE114">
        <v>0</v>
      </c>
      <c r="IF114">
        <v>0</v>
      </c>
      <c r="IG114">
        <v>0</v>
      </c>
      <c r="IH114">
        <v>0</v>
      </c>
      <c r="II114">
        <v>1</v>
      </c>
      <c r="IJ114">
        <v>0</v>
      </c>
      <c r="IK114">
        <v>0</v>
      </c>
      <c r="IL114">
        <v>1</v>
      </c>
      <c r="IM114">
        <v>1</v>
      </c>
      <c r="IN114" s="26">
        <v>1</v>
      </c>
    </row>
    <row r="115" spans="1:248" x14ac:dyDescent="0.35">
      <c r="A115" s="27">
        <v>73</v>
      </c>
      <c r="B115" t="s">
        <v>262</v>
      </c>
      <c r="C115" t="s">
        <v>263</v>
      </c>
      <c r="D115">
        <v>1</v>
      </c>
      <c r="E115">
        <v>1</v>
      </c>
      <c r="F115">
        <v>1</v>
      </c>
      <c r="G115">
        <v>1</v>
      </c>
      <c r="H115">
        <v>1</v>
      </c>
      <c r="I115">
        <v>1</v>
      </c>
      <c r="J115">
        <v>1</v>
      </c>
      <c r="K115">
        <v>1</v>
      </c>
      <c r="L115">
        <v>1</v>
      </c>
      <c r="M115">
        <v>1</v>
      </c>
      <c r="N115">
        <v>0</v>
      </c>
      <c r="O115">
        <v>0</v>
      </c>
      <c r="P115">
        <v>0</v>
      </c>
      <c r="Q115">
        <v>1</v>
      </c>
      <c r="R115">
        <v>1</v>
      </c>
      <c r="S115">
        <v>0</v>
      </c>
      <c r="T115">
        <v>0</v>
      </c>
      <c r="U115">
        <v>0</v>
      </c>
      <c r="V115">
        <v>1</v>
      </c>
      <c r="W115">
        <v>1</v>
      </c>
      <c r="X115">
        <v>0</v>
      </c>
      <c r="Y115">
        <v>0</v>
      </c>
      <c r="Z115">
        <v>0</v>
      </c>
      <c r="AA115">
        <v>0</v>
      </c>
      <c r="AB115">
        <v>0</v>
      </c>
      <c r="AC115">
        <v>0</v>
      </c>
      <c r="AD115">
        <v>1</v>
      </c>
      <c r="AE115">
        <v>0</v>
      </c>
      <c r="AF115">
        <v>1</v>
      </c>
      <c r="AG115">
        <v>1</v>
      </c>
      <c r="AH115">
        <v>0</v>
      </c>
      <c r="AI115">
        <v>1</v>
      </c>
      <c r="AJ115">
        <v>0</v>
      </c>
      <c r="AK115">
        <v>0</v>
      </c>
      <c r="AL115">
        <v>1</v>
      </c>
      <c r="AM115">
        <v>1</v>
      </c>
      <c r="AN115">
        <v>1</v>
      </c>
      <c r="AO115">
        <v>1</v>
      </c>
      <c r="AP115">
        <v>1</v>
      </c>
      <c r="AQ115">
        <v>1</v>
      </c>
      <c r="AR115">
        <v>0</v>
      </c>
      <c r="AS115">
        <v>0</v>
      </c>
      <c r="AT115">
        <v>1</v>
      </c>
      <c r="AU115">
        <v>1</v>
      </c>
      <c r="AV115">
        <v>1</v>
      </c>
      <c r="AW115">
        <v>0</v>
      </c>
      <c r="AX115">
        <v>1</v>
      </c>
      <c r="AY115">
        <v>1</v>
      </c>
      <c r="AZ115">
        <v>1</v>
      </c>
      <c r="BA115">
        <v>1</v>
      </c>
      <c r="BB115">
        <v>0</v>
      </c>
      <c r="BC115">
        <v>1</v>
      </c>
      <c r="BD115">
        <v>1</v>
      </c>
      <c r="BE115">
        <v>1</v>
      </c>
      <c r="BF115">
        <v>1</v>
      </c>
      <c r="BG115">
        <v>0</v>
      </c>
      <c r="BH115">
        <v>0</v>
      </c>
      <c r="BI115">
        <v>0</v>
      </c>
      <c r="BJ115">
        <v>0</v>
      </c>
      <c r="BK115">
        <v>0</v>
      </c>
      <c r="BL115">
        <v>0</v>
      </c>
      <c r="BM115">
        <v>0</v>
      </c>
      <c r="BN115">
        <v>0</v>
      </c>
      <c r="BO115">
        <v>1</v>
      </c>
      <c r="BP115">
        <v>1</v>
      </c>
      <c r="BQ115">
        <v>1</v>
      </c>
      <c r="BR115">
        <v>1</v>
      </c>
      <c r="BS115">
        <v>0</v>
      </c>
      <c r="BT115">
        <v>1</v>
      </c>
      <c r="BU115">
        <v>0</v>
      </c>
      <c r="BV115">
        <v>0</v>
      </c>
      <c r="BW115">
        <v>0</v>
      </c>
      <c r="BX115">
        <v>0</v>
      </c>
      <c r="BY115">
        <v>0</v>
      </c>
      <c r="BZ115">
        <v>0</v>
      </c>
      <c r="CA115">
        <v>0</v>
      </c>
      <c r="CB115">
        <v>0</v>
      </c>
      <c r="CC115">
        <v>0</v>
      </c>
      <c r="CD115">
        <v>0</v>
      </c>
      <c r="CE115">
        <v>0</v>
      </c>
      <c r="CF115">
        <v>1</v>
      </c>
      <c r="CG115">
        <v>1</v>
      </c>
      <c r="CH115">
        <v>1</v>
      </c>
      <c r="CI115">
        <v>1</v>
      </c>
      <c r="CJ115">
        <v>1</v>
      </c>
      <c r="CK115">
        <v>0</v>
      </c>
      <c r="CL115">
        <v>0</v>
      </c>
      <c r="CM115">
        <v>0</v>
      </c>
      <c r="CN115">
        <v>0</v>
      </c>
      <c r="CO115">
        <v>0</v>
      </c>
      <c r="CP115">
        <v>0</v>
      </c>
      <c r="CQ115">
        <v>0</v>
      </c>
      <c r="CR115">
        <v>1</v>
      </c>
      <c r="CS115">
        <v>1</v>
      </c>
      <c r="CT115">
        <v>1</v>
      </c>
      <c r="CU115">
        <v>0</v>
      </c>
      <c r="CV115">
        <v>0</v>
      </c>
      <c r="CW115">
        <v>0</v>
      </c>
      <c r="CX115">
        <v>0</v>
      </c>
      <c r="CY115">
        <v>1</v>
      </c>
      <c r="CZ115">
        <v>0</v>
      </c>
      <c r="DA115">
        <v>0</v>
      </c>
      <c r="DB115">
        <v>0</v>
      </c>
      <c r="DC115">
        <v>1</v>
      </c>
      <c r="DD115">
        <v>1</v>
      </c>
      <c r="DE115">
        <v>0</v>
      </c>
      <c r="DF115">
        <v>0</v>
      </c>
      <c r="DG115">
        <v>0</v>
      </c>
      <c r="DH115">
        <v>0</v>
      </c>
      <c r="DI115">
        <v>0</v>
      </c>
      <c r="DJ115">
        <v>0</v>
      </c>
      <c r="DK115">
        <v>1</v>
      </c>
      <c r="DL115">
        <v>1</v>
      </c>
      <c r="DM115">
        <v>1</v>
      </c>
      <c r="DN115">
        <v>1</v>
      </c>
      <c r="DO115">
        <v>0</v>
      </c>
      <c r="DP115">
        <v>0</v>
      </c>
      <c r="DQ115">
        <v>0</v>
      </c>
      <c r="DR115">
        <v>0</v>
      </c>
      <c r="DS115">
        <v>0</v>
      </c>
      <c r="DT115">
        <v>0</v>
      </c>
      <c r="DU115">
        <v>0</v>
      </c>
      <c r="DV115">
        <v>0</v>
      </c>
      <c r="DW115">
        <v>0</v>
      </c>
      <c r="DX115">
        <v>1</v>
      </c>
      <c r="DY115">
        <v>0</v>
      </c>
      <c r="DZ115">
        <v>0</v>
      </c>
      <c r="EA115">
        <v>0</v>
      </c>
      <c r="EB115">
        <v>1</v>
      </c>
      <c r="EC115" s="23"/>
      <c r="ED115">
        <v>0</v>
      </c>
      <c r="EE115">
        <v>0</v>
      </c>
      <c r="EF115">
        <v>0</v>
      </c>
      <c r="EG115">
        <v>0</v>
      </c>
      <c r="EH115">
        <v>0</v>
      </c>
      <c r="EI115">
        <v>0</v>
      </c>
      <c r="EJ115">
        <v>0</v>
      </c>
      <c r="EK115">
        <v>0</v>
      </c>
      <c r="EL115">
        <v>0</v>
      </c>
      <c r="EM115">
        <v>0</v>
      </c>
      <c r="EN115">
        <v>0</v>
      </c>
      <c r="EO115">
        <v>0</v>
      </c>
      <c r="EP115">
        <v>0</v>
      </c>
      <c r="EQ115">
        <v>0</v>
      </c>
      <c r="ER115">
        <v>0</v>
      </c>
      <c r="ES115">
        <v>0</v>
      </c>
      <c r="ET115">
        <v>0</v>
      </c>
      <c r="EU115">
        <v>0</v>
      </c>
      <c r="EV115">
        <v>0</v>
      </c>
      <c r="EW115">
        <v>0</v>
      </c>
      <c r="EX115">
        <v>0</v>
      </c>
      <c r="EY115">
        <v>0</v>
      </c>
      <c r="EZ115">
        <v>0</v>
      </c>
      <c r="FA115">
        <v>0</v>
      </c>
      <c r="FB115">
        <v>0</v>
      </c>
      <c r="FC115">
        <v>0</v>
      </c>
      <c r="FD115">
        <v>0</v>
      </c>
      <c r="FE115">
        <v>1</v>
      </c>
      <c r="FF115">
        <v>1</v>
      </c>
      <c r="FG115">
        <v>1</v>
      </c>
      <c r="FH115">
        <v>0</v>
      </c>
      <c r="FI115">
        <v>0</v>
      </c>
      <c r="FJ115">
        <v>1</v>
      </c>
      <c r="FK115">
        <v>1</v>
      </c>
      <c r="FL115">
        <v>1</v>
      </c>
      <c r="FM115">
        <v>0</v>
      </c>
      <c r="FN115">
        <v>0</v>
      </c>
      <c r="FO115">
        <v>0</v>
      </c>
      <c r="FP115">
        <v>0</v>
      </c>
      <c r="FQ115">
        <v>0</v>
      </c>
      <c r="FR115">
        <v>0</v>
      </c>
      <c r="FS115">
        <v>0</v>
      </c>
      <c r="FT115">
        <v>0</v>
      </c>
      <c r="FU115">
        <v>0</v>
      </c>
      <c r="FV115">
        <v>0</v>
      </c>
      <c r="FW115">
        <v>0</v>
      </c>
      <c r="FX115">
        <v>0</v>
      </c>
      <c r="FY115">
        <v>0</v>
      </c>
      <c r="FZ115">
        <v>0</v>
      </c>
      <c r="GA115">
        <v>0</v>
      </c>
      <c r="GB115">
        <v>0</v>
      </c>
      <c r="GC115">
        <v>0</v>
      </c>
      <c r="GD115">
        <v>0</v>
      </c>
      <c r="GE115">
        <v>0</v>
      </c>
      <c r="GF115">
        <v>0</v>
      </c>
      <c r="GG115" s="60">
        <v>0</v>
      </c>
      <c r="GH115" s="60">
        <v>0</v>
      </c>
      <c r="GI115" s="60">
        <v>0</v>
      </c>
      <c r="GJ115" s="60">
        <v>0</v>
      </c>
      <c r="GK115" s="60">
        <v>0</v>
      </c>
      <c r="GL115">
        <v>0</v>
      </c>
      <c r="GM115">
        <v>0</v>
      </c>
      <c r="GN115">
        <v>0</v>
      </c>
      <c r="GO115">
        <v>0</v>
      </c>
      <c r="GP115">
        <v>1</v>
      </c>
      <c r="GQ115">
        <v>0</v>
      </c>
      <c r="GR115">
        <v>0</v>
      </c>
      <c r="GS115">
        <v>0</v>
      </c>
      <c r="GT115">
        <v>1</v>
      </c>
      <c r="GU115">
        <v>1</v>
      </c>
      <c r="GV115">
        <v>0</v>
      </c>
      <c r="GW115">
        <v>0</v>
      </c>
      <c r="GX115">
        <v>0</v>
      </c>
      <c r="GY115">
        <v>1</v>
      </c>
      <c r="GZ115">
        <v>0</v>
      </c>
      <c r="HA115">
        <v>0</v>
      </c>
      <c r="HB115">
        <v>0</v>
      </c>
      <c r="HC115">
        <v>0</v>
      </c>
      <c r="HD115">
        <v>0</v>
      </c>
      <c r="HE115">
        <v>0</v>
      </c>
      <c r="HF115">
        <v>0</v>
      </c>
      <c r="HG115">
        <v>0</v>
      </c>
      <c r="HH115">
        <v>1</v>
      </c>
      <c r="HI115">
        <v>1</v>
      </c>
      <c r="HJ115">
        <v>1</v>
      </c>
      <c r="HK115">
        <v>0</v>
      </c>
      <c r="HL115">
        <v>0</v>
      </c>
      <c r="HM115">
        <v>0</v>
      </c>
      <c r="HN115">
        <v>0</v>
      </c>
      <c r="HO115">
        <v>0</v>
      </c>
      <c r="HP115">
        <v>0</v>
      </c>
      <c r="HQ115">
        <v>0</v>
      </c>
      <c r="HR115">
        <v>0</v>
      </c>
      <c r="HS115">
        <v>0</v>
      </c>
      <c r="HT115">
        <v>0</v>
      </c>
      <c r="HU115">
        <v>0</v>
      </c>
      <c r="HV115">
        <v>0</v>
      </c>
      <c r="HW115">
        <v>0</v>
      </c>
      <c r="HX115">
        <v>0</v>
      </c>
      <c r="HY115">
        <v>0</v>
      </c>
      <c r="HZ115">
        <v>0</v>
      </c>
      <c r="IA115">
        <v>0</v>
      </c>
      <c r="IB115">
        <v>0</v>
      </c>
      <c r="IC115">
        <v>0</v>
      </c>
      <c r="ID115">
        <v>0</v>
      </c>
      <c r="IE115">
        <v>0</v>
      </c>
      <c r="IF115">
        <v>0</v>
      </c>
      <c r="IG115">
        <v>0</v>
      </c>
      <c r="IH115">
        <v>0</v>
      </c>
      <c r="II115">
        <v>0</v>
      </c>
      <c r="IJ115">
        <v>0</v>
      </c>
      <c r="IK115">
        <v>0</v>
      </c>
      <c r="IL115">
        <v>0</v>
      </c>
      <c r="IM115">
        <v>0</v>
      </c>
      <c r="IN115" s="26">
        <v>1</v>
      </c>
    </row>
    <row r="116" spans="1:248" x14ac:dyDescent="0.35">
      <c r="A116" s="28" t="s">
        <v>264</v>
      </c>
      <c r="EC116" s="23"/>
      <c r="IN116" s="26"/>
    </row>
    <row r="117" spans="1:248" x14ac:dyDescent="0.35">
      <c r="A117" s="27">
        <v>74</v>
      </c>
      <c r="B117" t="s">
        <v>265</v>
      </c>
      <c r="C117" t="s">
        <v>266</v>
      </c>
      <c r="D117">
        <v>0</v>
      </c>
      <c r="E117">
        <v>0</v>
      </c>
      <c r="F117">
        <v>1</v>
      </c>
      <c r="G117">
        <v>1</v>
      </c>
      <c r="H117">
        <v>1</v>
      </c>
      <c r="I117">
        <v>0</v>
      </c>
      <c r="J117">
        <v>0</v>
      </c>
      <c r="K117">
        <v>1</v>
      </c>
      <c r="L117">
        <v>0</v>
      </c>
      <c r="M117">
        <v>0</v>
      </c>
      <c r="N117">
        <v>1</v>
      </c>
      <c r="O117">
        <v>1</v>
      </c>
      <c r="P117">
        <v>1</v>
      </c>
      <c r="Q117">
        <v>1</v>
      </c>
      <c r="R117">
        <v>1</v>
      </c>
      <c r="S117">
        <v>0</v>
      </c>
      <c r="T117">
        <v>0</v>
      </c>
      <c r="U117">
        <v>0</v>
      </c>
      <c r="V117">
        <v>1</v>
      </c>
      <c r="W117">
        <v>1</v>
      </c>
      <c r="X117">
        <v>0</v>
      </c>
      <c r="Y117">
        <v>0</v>
      </c>
      <c r="Z117">
        <v>0</v>
      </c>
      <c r="AA117">
        <v>0</v>
      </c>
      <c r="AB117">
        <v>0</v>
      </c>
      <c r="AC117">
        <v>0</v>
      </c>
      <c r="AD117">
        <v>0</v>
      </c>
      <c r="AE117">
        <v>0</v>
      </c>
      <c r="AF117">
        <v>1</v>
      </c>
      <c r="AG117">
        <v>1</v>
      </c>
      <c r="AH117">
        <v>0</v>
      </c>
      <c r="AI117">
        <v>1</v>
      </c>
      <c r="AJ117">
        <v>1</v>
      </c>
      <c r="AK117">
        <v>1</v>
      </c>
      <c r="AL117">
        <v>1</v>
      </c>
      <c r="AM117">
        <v>0</v>
      </c>
      <c r="AN117">
        <v>0</v>
      </c>
      <c r="AO117">
        <v>0</v>
      </c>
      <c r="AP117">
        <v>0</v>
      </c>
      <c r="AQ117">
        <v>1</v>
      </c>
      <c r="AR117">
        <v>0</v>
      </c>
      <c r="AS117">
        <v>0</v>
      </c>
      <c r="AT117">
        <v>1</v>
      </c>
      <c r="AU117">
        <v>1</v>
      </c>
      <c r="AV117">
        <v>1</v>
      </c>
      <c r="AW117">
        <v>1</v>
      </c>
      <c r="AX117">
        <v>1</v>
      </c>
      <c r="AY117">
        <v>1</v>
      </c>
      <c r="AZ117">
        <v>1</v>
      </c>
      <c r="BA117">
        <v>1</v>
      </c>
      <c r="BB117">
        <v>0</v>
      </c>
      <c r="BC117">
        <v>0</v>
      </c>
      <c r="BD117">
        <v>0</v>
      </c>
      <c r="BE117">
        <v>0</v>
      </c>
      <c r="BF117">
        <v>0</v>
      </c>
      <c r="BG117">
        <v>1</v>
      </c>
      <c r="BH117">
        <v>1</v>
      </c>
      <c r="BI117">
        <v>1</v>
      </c>
      <c r="BJ117">
        <v>1</v>
      </c>
      <c r="BK117">
        <v>1</v>
      </c>
      <c r="BL117">
        <v>0</v>
      </c>
      <c r="BM117">
        <v>0</v>
      </c>
      <c r="BN117">
        <v>0</v>
      </c>
      <c r="BP117">
        <v>1</v>
      </c>
      <c r="BQ117">
        <v>1</v>
      </c>
      <c r="BR117">
        <v>0</v>
      </c>
      <c r="BS117">
        <v>0</v>
      </c>
      <c r="BT117">
        <v>0</v>
      </c>
      <c r="BU117">
        <v>0</v>
      </c>
      <c r="BV117">
        <v>0</v>
      </c>
      <c r="BW117">
        <v>0</v>
      </c>
      <c r="BX117">
        <v>0</v>
      </c>
      <c r="BY117">
        <v>0</v>
      </c>
      <c r="BZ117">
        <v>0</v>
      </c>
      <c r="CA117">
        <v>1</v>
      </c>
      <c r="CB117">
        <v>1</v>
      </c>
      <c r="CC117">
        <v>0</v>
      </c>
      <c r="CD117">
        <v>1</v>
      </c>
      <c r="CE117">
        <v>1</v>
      </c>
      <c r="CF117">
        <v>0</v>
      </c>
      <c r="CG117">
        <v>0</v>
      </c>
      <c r="CH117">
        <v>0</v>
      </c>
      <c r="CI117">
        <v>0</v>
      </c>
      <c r="CJ117">
        <v>0</v>
      </c>
      <c r="CK117">
        <v>0</v>
      </c>
      <c r="CL117">
        <v>0</v>
      </c>
      <c r="CM117">
        <v>0</v>
      </c>
      <c r="CN117">
        <v>0</v>
      </c>
      <c r="CO117">
        <v>0</v>
      </c>
      <c r="CP117">
        <v>0</v>
      </c>
      <c r="CQ117">
        <v>0</v>
      </c>
      <c r="CR117">
        <v>0</v>
      </c>
      <c r="CS117">
        <v>1</v>
      </c>
      <c r="CT117">
        <v>1</v>
      </c>
      <c r="CU117">
        <v>0</v>
      </c>
      <c r="CV117">
        <v>0</v>
      </c>
      <c r="CW117">
        <v>0</v>
      </c>
      <c r="CX117">
        <v>0</v>
      </c>
      <c r="CY117">
        <v>0</v>
      </c>
      <c r="CZ117">
        <v>0</v>
      </c>
      <c r="DA117">
        <v>0</v>
      </c>
      <c r="DB117">
        <v>0</v>
      </c>
      <c r="DC117">
        <v>1</v>
      </c>
      <c r="DD117">
        <v>1</v>
      </c>
      <c r="DE117">
        <v>0</v>
      </c>
      <c r="DF117">
        <v>0</v>
      </c>
      <c r="DG117">
        <v>0</v>
      </c>
      <c r="DH117">
        <v>0</v>
      </c>
      <c r="DI117">
        <v>1</v>
      </c>
      <c r="DJ117">
        <v>0</v>
      </c>
      <c r="DK117">
        <v>0</v>
      </c>
      <c r="DL117">
        <v>0</v>
      </c>
      <c r="DM117">
        <v>0</v>
      </c>
      <c r="DN117">
        <v>1</v>
      </c>
      <c r="DO117">
        <v>0</v>
      </c>
      <c r="DP117">
        <v>0</v>
      </c>
      <c r="DQ117">
        <v>0</v>
      </c>
      <c r="DR117">
        <v>0</v>
      </c>
      <c r="DS117">
        <v>0</v>
      </c>
      <c r="DT117">
        <v>0</v>
      </c>
      <c r="DU117">
        <v>0</v>
      </c>
      <c r="DV117">
        <v>0</v>
      </c>
      <c r="DW117">
        <v>0</v>
      </c>
      <c r="DX117">
        <v>1</v>
      </c>
      <c r="DY117">
        <v>0</v>
      </c>
      <c r="DZ117">
        <v>0</v>
      </c>
      <c r="EA117">
        <v>0</v>
      </c>
      <c r="EB117">
        <v>0</v>
      </c>
      <c r="EC117" s="23"/>
      <c r="ED117">
        <v>0</v>
      </c>
      <c r="EE117">
        <v>0</v>
      </c>
      <c r="EF117">
        <v>0</v>
      </c>
      <c r="EG117">
        <v>0</v>
      </c>
      <c r="EH117">
        <v>0</v>
      </c>
      <c r="EI117">
        <v>0</v>
      </c>
      <c r="EJ117">
        <v>0</v>
      </c>
      <c r="EK117">
        <v>0</v>
      </c>
      <c r="EL117">
        <v>0</v>
      </c>
      <c r="EM117">
        <v>0</v>
      </c>
      <c r="EN117">
        <v>0</v>
      </c>
      <c r="EO117">
        <v>0</v>
      </c>
      <c r="EP117">
        <v>0</v>
      </c>
      <c r="EQ117">
        <v>0</v>
      </c>
      <c r="ER117">
        <v>0</v>
      </c>
      <c r="ES117">
        <v>0</v>
      </c>
      <c r="ET117">
        <v>0</v>
      </c>
      <c r="EU117">
        <v>0</v>
      </c>
      <c r="EV117">
        <v>0</v>
      </c>
      <c r="EW117">
        <v>0</v>
      </c>
      <c r="EX117">
        <v>0</v>
      </c>
      <c r="EY117">
        <v>0</v>
      </c>
      <c r="EZ117">
        <v>1</v>
      </c>
      <c r="FA117">
        <v>1</v>
      </c>
      <c r="FB117">
        <v>1</v>
      </c>
      <c r="FC117">
        <v>0</v>
      </c>
      <c r="FD117">
        <v>0</v>
      </c>
      <c r="FE117">
        <v>0</v>
      </c>
      <c r="FF117">
        <v>0</v>
      </c>
      <c r="FG117">
        <v>0</v>
      </c>
      <c r="FH117">
        <v>0</v>
      </c>
      <c r="FI117">
        <v>0</v>
      </c>
      <c r="FJ117">
        <v>0</v>
      </c>
      <c r="FK117">
        <v>0</v>
      </c>
      <c r="FL117">
        <v>0</v>
      </c>
      <c r="FM117">
        <v>0</v>
      </c>
      <c r="FN117">
        <v>0</v>
      </c>
      <c r="FO117">
        <v>1</v>
      </c>
      <c r="FP117">
        <v>1</v>
      </c>
      <c r="FQ117">
        <v>1</v>
      </c>
      <c r="FR117">
        <v>0</v>
      </c>
      <c r="FS117">
        <v>0</v>
      </c>
      <c r="FT117">
        <v>0</v>
      </c>
      <c r="FU117">
        <v>0</v>
      </c>
      <c r="FV117">
        <v>0</v>
      </c>
      <c r="FW117">
        <v>0</v>
      </c>
      <c r="FX117">
        <v>0</v>
      </c>
      <c r="FY117">
        <v>0</v>
      </c>
      <c r="FZ117">
        <v>0</v>
      </c>
      <c r="GA117">
        <v>0</v>
      </c>
      <c r="GB117">
        <v>0</v>
      </c>
      <c r="GC117">
        <v>0</v>
      </c>
      <c r="GD117">
        <v>0</v>
      </c>
      <c r="GE117">
        <v>0</v>
      </c>
      <c r="GF117">
        <v>0</v>
      </c>
      <c r="GG117" s="60">
        <v>0</v>
      </c>
      <c r="GH117" s="60">
        <v>0</v>
      </c>
      <c r="GI117" s="60">
        <v>0</v>
      </c>
      <c r="GJ117" s="60">
        <v>0</v>
      </c>
      <c r="GK117" s="60">
        <v>0</v>
      </c>
      <c r="GL117">
        <v>0</v>
      </c>
      <c r="GM117">
        <v>0</v>
      </c>
      <c r="GN117">
        <v>0</v>
      </c>
      <c r="GO117">
        <v>0</v>
      </c>
      <c r="GP117">
        <v>0</v>
      </c>
      <c r="GQ117">
        <v>0</v>
      </c>
      <c r="GR117">
        <v>0</v>
      </c>
      <c r="GS117">
        <v>0</v>
      </c>
      <c r="GT117">
        <v>0</v>
      </c>
      <c r="GU117">
        <v>0</v>
      </c>
      <c r="GV117">
        <v>0</v>
      </c>
      <c r="GW117">
        <v>0</v>
      </c>
      <c r="GX117">
        <v>0</v>
      </c>
      <c r="GY117">
        <v>0</v>
      </c>
      <c r="GZ117">
        <v>0</v>
      </c>
      <c r="HA117">
        <v>0</v>
      </c>
      <c r="HB117">
        <v>0</v>
      </c>
      <c r="HC117">
        <v>0</v>
      </c>
      <c r="HD117">
        <v>0</v>
      </c>
      <c r="HE117">
        <v>0</v>
      </c>
      <c r="HF117">
        <v>0</v>
      </c>
      <c r="HG117">
        <v>0</v>
      </c>
      <c r="HH117">
        <v>0</v>
      </c>
      <c r="HI117">
        <v>0</v>
      </c>
      <c r="HJ117">
        <v>0</v>
      </c>
      <c r="HK117">
        <v>0</v>
      </c>
      <c r="HL117">
        <v>0</v>
      </c>
      <c r="HM117">
        <v>0</v>
      </c>
      <c r="HN117">
        <v>0</v>
      </c>
      <c r="HO117">
        <v>0</v>
      </c>
      <c r="HP117">
        <v>0</v>
      </c>
      <c r="HQ117">
        <v>0</v>
      </c>
      <c r="HR117">
        <v>0</v>
      </c>
      <c r="HS117">
        <v>0</v>
      </c>
      <c r="HT117">
        <v>0</v>
      </c>
      <c r="HU117">
        <v>0</v>
      </c>
      <c r="HV117">
        <v>0</v>
      </c>
      <c r="HW117">
        <v>0</v>
      </c>
      <c r="HX117">
        <v>0</v>
      </c>
      <c r="HY117">
        <v>0</v>
      </c>
      <c r="HZ117">
        <v>0</v>
      </c>
      <c r="IA117">
        <v>0</v>
      </c>
      <c r="IB117">
        <v>0</v>
      </c>
      <c r="IC117">
        <v>0</v>
      </c>
      <c r="ID117">
        <v>0</v>
      </c>
      <c r="IE117">
        <v>0</v>
      </c>
      <c r="IF117">
        <v>0</v>
      </c>
      <c r="IG117">
        <v>0</v>
      </c>
      <c r="IH117">
        <v>0</v>
      </c>
      <c r="II117">
        <v>0</v>
      </c>
      <c r="IJ117">
        <v>0</v>
      </c>
      <c r="IK117">
        <v>0</v>
      </c>
      <c r="IL117">
        <v>0</v>
      </c>
      <c r="IM117">
        <v>0</v>
      </c>
      <c r="IN117" s="26">
        <v>0</v>
      </c>
    </row>
    <row r="118" spans="1:248" x14ac:dyDescent="0.35">
      <c r="A118" s="27">
        <v>75</v>
      </c>
      <c r="B118" t="s">
        <v>267</v>
      </c>
      <c r="C118" t="s">
        <v>268</v>
      </c>
      <c r="D118">
        <v>0</v>
      </c>
      <c r="E118">
        <v>0</v>
      </c>
      <c r="F118">
        <v>1</v>
      </c>
      <c r="G118">
        <v>1</v>
      </c>
      <c r="H118">
        <v>1</v>
      </c>
      <c r="I118">
        <v>1</v>
      </c>
      <c r="J118">
        <v>1</v>
      </c>
      <c r="K118">
        <v>1</v>
      </c>
      <c r="L118">
        <v>1</v>
      </c>
      <c r="M118">
        <v>1</v>
      </c>
      <c r="N118">
        <v>1</v>
      </c>
      <c r="O118">
        <v>1</v>
      </c>
      <c r="P118">
        <v>1</v>
      </c>
      <c r="Q118">
        <v>1</v>
      </c>
      <c r="R118">
        <v>1</v>
      </c>
      <c r="S118">
        <v>0</v>
      </c>
      <c r="T118">
        <v>0</v>
      </c>
      <c r="U118">
        <v>0</v>
      </c>
      <c r="V118">
        <v>1</v>
      </c>
      <c r="W118">
        <v>1</v>
      </c>
      <c r="X118">
        <v>0</v>
      </c>
      <c r="Y118">
        <v>0</v>
      </c>
      <c r="Z118">
        <v>0</v>
      </c>
      <c r="AA118">
        <v>1</v>
      </c>
      <c r="AB118">
        <v>1</v>
      </c>
      <c r="AC118">
        <v>0</v>
      </c>
      <c r="AD118">
        <v>0</v>
      </c>
      <c r="AE118">
        <v>1</v>
      </c>
      <c r="AF118">
        <v>1</v>
      </c>
      <c r="AG118">
        <v>1</v>
      </c>
      <c r="AH118">
        <v>1</v>
      </c>
      <c r="AI118">
        <v>1</v>
      </c>
      <c r="AJ118">
        <v>1</v>
      </c>
      <c r="AK118">
        <v>1</v>
      </c>
      <c r="AL118">
        <v>1</v>
      </c>
      <c r="AM118">
        <v>0</v>
      </c>
      <c r="AN118">
        <v>0</v>
      </c>
      <c r="AO118">
        <v>0</v>
      </c>
      <c r="AP118">
        <v>1</v>
      </c>
      <c r="AQ118">
        <v>1</v>
      </c>
      <c r="AR118">
        <v>1</v>
      </c>
      <c r="AS118">
        <v>1</v>
      </c>
      <c r="AT118">
        <v>1</v>
      </c>
      <c r="AU118">
        <v>1</v>
      </c>
      <c r="AV118">
        <v>1</v>
      </c>
      <c r="AW118">
        <v>1</v>
      </c>
      <c r="AX118">
        <v>1</v>
      </c>
      <c r="AY118">
        <v>1</v>
      </c>
      <c r="AZ118">
        <v>1</v>
      </c>
      <c r="BA118">
        <v>1</v>
      </c>
      <c r="BB118">
        <v>0</v>
      </c>
      <c r="BC118">
        <v>0</v>
      </c>
      <c r="BD118">
        <v>0</v>
      </c>
      <c r="BE118">
        <v>0</v>
      </c>
      <c r="BF118">
        <v>0</v>
      </c>
      <c r="BG118">
        <v>0</v>
      </c>
      <c r="BH118">
        <v>0</v>
      </c>
      <c r="BI118">
        <v>0</v>
      </c>
      <c r="BJ118">
        <v>0</v>
      </c>
      <c r="BK118">
        <v>0</v>
      </c>
      <c r="BL118">
        <v>0</v>
      </c>
      <c r="BM118">
        <v>0</v>
      </c>
      <c r="BN118">
        <v>1</v>
      </c>
      <c r="BO118">
        <v>1</v>
      </c>
      <c r="BP118">
        <v>1</v>
      </c>
      <c r="BQ118">
        <v>1</v>
      </c>
      <c r="BR118">
        <v>0</v>
      </c>
      <c r="BS118">
        <v>0</v>
      </c>
      <c r="BT118">
        <v>0</v>
      </c>
      <c r="BU118">
        <v>0</v>
      </c>
      <c r="BV118">
        <v>0</v>
      </c>
      <c r="BW118">
        <v>0</v>
      </c>
      <c r="BX118">
        <v>0</v>
      </c>
      <c r="BY118">
        <v>0</v>
      </c>
      <c r="BZ118">
        <v>0</v>
      </c>
      <c r="CA118">
        <v>0</v>
      </c>
      <c r="CB118">
        <v>0</v>
      </c>
      <c r="CC118">
        <v>1</v>
      </c>
      <c r="CD118">
        <v>1</v>
      </c>
      <c r="CE118">
        <v>1</v>
      </c>
      <c r="CF118">
        <v>1</v>
      </c>
      <c r="CG118">
        <v>1</v>
      </c>
      <c r="CH118">
        <v>1</v>
      </c>
      <c r="CI118">
        <v>1</v>
      </c>
      <c r="CJ118">
        <v>1</v>
      </c>
      <c r="CK118">
        <v>0</v>
      </c>
      <c r="CL118">
        <v>0</v>
      </c>
      <c r="CM118">
        <v>0</v>
      </c>
      <c r="CN118">
        <v>0</v>
      </c>
      <c r="CO118">
        <v>0</v>
      </c>
      <c r="CP118">
        <v>0</v>
      </c>
      <c r="CQ118">
        <v>0</v>
      </c>
      <c r="CR118">
        <v>0</v>
      </c>
      <c r="CS118">
        <v>1</v>
      </c>
      <c r="CT118">
        <v>1</v>
      </c>
      <c r="CU118">
        <v>0</v>
      </c>
      <c r="CV118">
        <v>0</v>
      </c>
      <c r="CW118">
        <v>0</v>
      </c>
      <c r="CX118">
        <v>0</v>
      </c>
      <c r="CY118">
        <v>0</v>
      </c>
      <c r="CZ118">
        <v>0</v>
      </c>
      <c r="DA118">
        <v>0</v>
      </c>
      <c r="DB118">
        <v>0</v>
      </c>
      <c r="DC118">
        <v>1</v>
      </c>
      <c r="DD118">
        <v>1</v>
      </c>
      <c r="DE118">
        <v>0</v>
      </c>
      <c r="DF118">
        <v>0</v>
      </c>
      <c r="DG118">
        <v>0</v>
      </c>
      <c r="DH118">
        <v>0</v>
      </c>
      <c r="DI118">
        <v>1</v>
      </c>
      <c r="DJ118">
        <v>0</v>
      </c>
      <c r="DK118">
        <v>0</v>
      </c>
      <c r="DL118">
        <v>0</v>
      </c>
      <c r="DM118">
        <v>1</v>
      </c>
      <c r="DN118">
        <v>1</v>
      </c>
      <c r="DO118">
        <v>0</v>
      </c>
      <c r="DP118">
        <v>0</v>
      </c>
      <c r="DQ118">
        <v>0</v>
      </c>
      <c r="DR118">
        <v>0</v>
      </c>
      <c r="DS118">
        <v>0</v>
      </c>
      <c r="DT118">
        <v>0</v>
      </c>
      <c r="DU118">
        <v>0</v>
      </c>
      <c r="DV118">
        <v>0</v>
      </c>
      <c r="DW118">
        <v>0</v>
      </c>
      <c r="DX118">
        <v>1</v>
      </c>
      <c r="DY118">
        <v>0</v>
      </c>
      <c r="DZ118">
        <v>0</v>
      </c>
      <c r="EA118">
        <v>0</v>
      </c>
      <c r="EB118">
        <v>0</v>
      </c>
      <c r="EC118" s="23"/>
      <c r="ED118">
        <v>0</v>
      </c>
      <c r="EE118">
        <v>0</v>
      </c>
      <c r="EF118">
        <v>1</v>
      </c>
      <c r="EG118">
        <v>0</v>
      </c>
      <c r="EH118">
        <v>0</v>
      </c>
      <c r="EI118">
        <v>0</v>
      </c>
      <c r="EJ118">
        <v>0</v>
      </c>
      <c r="EK118">
        <v>0</v>
      </c>
      <c r="EL118">
        <v>0</v>
      </c>
      <c r="EM118">
        <v>0</v>
      </c>
      <c r="EN118">
        <v>0</v>
      </c>
      <c r="EO118">
        <v>0</v>
      </c>
      <c r="EP118">
        <v>0</v>
      </c>
      <c r="EQ118">
        <v>0</v>
      </c>
      <c r="ER118">
        <v>0</v>
      </c>
      <c r="ES118">
        <v>0</v>
      </c>
      <c r="ET118">
        <v>0</v>
      </c>
      <c r="EU118">
        <v>1</v>
      </c>
      <c r="EV118">
        <v>1</v>
      </c>
      <c r="EW118">
        <v>1</v>
      </c>
      <c r="EX118">
        <v>0</v>
      </c>
      <c r="EY118">
        <v>0</v>
      </c>
      <c r="EZ118">
        <v>0</v>
      </c>
      <c r="FA118">
        <v>0</v>
      </c>
      <c r="FB118">
        <v>0</v>
      </c>
      <c r="FC118">
        <v>0</v>
      </c>
      <c r="FD118">
        <v>0</v>
      </c>
      <c r="FE118">
        <v>1</v>
      </c>
      <c r="FF118">
        <v>1</v>
      </c>
      <c r="FG118">
        <v>1</v>
      </c>
      <c r="FH118">
        <v>0</v>
      </c>
      <c r="FI118">
        <v>0</v>
      </c>
      <c r="FJ118">
        <v>1</v>
      </c>
      <c r="FK118">
        <v>1</v>
      </c>
      <c r="FL118">
        <v>1</v>
      </c>
      <c r="FM118">
        <v>0</v>
      </c>
      <c r="FN118">
        <v>0</v>
      </c>
      <c r="FO118">
        <v>1</v>
      </c>
      <c r="FP118">
        <v>1</v>
      </c>
      <c r="FQ118">
        <v>1</v>
      </c>
      <c r="FR118">
        <v>0</v>
      </c>
      <c r="FS118">
        <v>0</v>
      </c>
      <c r="FT118">
        <v>0</v>
      </c>
      <c r="FU118">
        <v>0</v>
      </c>
      <c r="FV118">
        <v>0</v>
      </c>
      <c r="FW118">
        <v>0</v>
      </c>
      <c r="FX118">
        <v>0</v>
      </c>
      <c r="FY118">
        <v>0</v>
      </c>
      <c r="FZ118">
        <v>0</v>
      </c>
      <c r="GA118">
        <v>0</v>
      </c>
      <c r="GB118">
        <v>0</v>
      </c>
      <c r="GC118">
        <v>0</v>
      </c>
      <c r="GD118">
        <v>1</v>
      </c>
      <c r="GE118">
        <v>1</v>
      </c>
      <c r="GF118">
        <v>1</v>
      </c>
      <c r="GG118" s="60">
        <v>0</v>
      </c>
      <c r="GH118" s="60">
        <v>0</v>
      </c>
      <c r="GI118" s="60">
        <v>0</v>
      </c>
      <c r="GJ118" s="60">
        <v>0</v>
      </c>
      <c r="GK118" s="60">
        <v>1</v>
      </c>
      <c r="GL118">
        <v>0</v>
      </c>
      <c r="GM118">
        <v>0</v>
      </c>
      <c r="GN118">
        <v>0</v>
      </c>
      <c r="GO118">
        <v>0</v>
      </c>
      <c r="GP118">
        <v>0</v>
      </c>
      <c r="GQ118">
        <v>0</v>
      </c>
      <c r="GR118">
        <v>0</v>
      </c>
      <c r="GS118">
        <v>1</v>
      </c>
      <c r="GT118">
        <v>1</v>
      </c>
      <c r="GU118">
        <v>1</v>
      </c>
      <c r="GV118">
        <v>0</v>
      </c>
      <c r="GW118">
        <v>0</v>
      </c>
      <c r="GX118">
        <v>0</v>
      </c>
      <c r="GY118">
        <v>0</v>
      </c>
      <c r="GZ118">
        <v>0</v>
      </c>
      <c r="HA118">
        <v>0</v>
      </c>
      <c r="HB118">
        <v>0</v>
      </c>
      <c r="HC118">
        <v>0</v>
      </c>
      <c r="HD118">
        <v>0</v>
      </c>
      <c r="HE118">
        <v>0</v>
      </c>
      <c r="HF118">
        <v>0</v>
      </c>
      <c r="HG118">
        <v>0</v>
      </c>
      <c r="HH118">
        <v>0</v>
      </c>
      <c r="HI118">
        <v>0</v>
      </c>
      <c r="HJ118">
        <v>0</v>
      </c>
      <c r="HK118">
        <v>0</v>
      </c>
      <c r="HL118">
        <v>0</v>
      </c>
      <c r="HM118">
        <v>0</v>
      </c>
      <c r="HN118">
        <v>0</v>
      </c>
      <c r="HO118">
        <v>0</v>
      </c>
      <c r="HP118">
        <v>0</v>
      </c>
      <c r="HQ118">
        <v>0</v>
      </c>
      <c r="HR118">
        <v>0</v>
      </c>
      <c r="HS118">
        <v>0</v>
      </c>
      <c r="HT118">
        <v>0</v>
      </c>
      <c r="HU118">
        <v>0</v>
      </c>
      <c r="HV118">
        <v>0</v>
      </c>
      <c r="HW118">
        <v>0</v>
      </c>
      <c r="HX118">
        <v>0</v>
      </c>
      <c r="HY118">
        <v>0</v>
      </c>
      <c r="HZ118">
        <v>0</v>
      </c>
      <c r="IA118">
        <v>0</v>
      </c>
      <c r="IB118">
        <v>1</v>
      </c>
      <c r="IC118">
        <v>1</v>
      </c>
      <c r="ID118">
        <v>1</v>
      </c>
      <c r="IE118">
        <v>0</v>
      </c>
      <c r="IF118">
        <v>0</v>
      </c>
      <c r="IG118">
        <v>0</v>
      </c>
      <c r="IH118">
        <v>1</v>
      </c>
      <c r="II118">
        <v>1</v>
      </c>
      <c r="IJ118">
        <v>0</v>
      </c>
      <c r="IK118">
        <v>0</v>
      </c>
      <c r="IL118">
        <v>0</v>
      </c>
      <c r="IM118">
        <v>0</v>
      </c>
      <c r="IN118" s="26">
        <v>0</v>
      </c>
    </row>
    <row r="119" spans="1:248" x14ac:dyDescent="0.35">
      <c r="A119" s="27">
        <v>76</v>
      </c>
      <c r="B119" t="s">
        <v>269</v>
      </c>
      <c r="C119" t="s">
        <v>270</v>
      </c>
      <c r="D119">
        <v>0</v>
      </c>
      <c r="E119">
        <v>0</v>
      </c>
      <c r="F119">
        <v>1</v>
      </c>
      <c r="G119">
        <v>1</v>
      </c>
      <c r="H119">
        <v>1</v>
      </c>
      <c r="I119">
        <v>1</v>
      </c>
      <c r="J119">
        <v>1</v>
      </c>
      <c r="K119">
        <v>1</v>
      </c>
      <c r="L119">
        <v>0</v>
      </c>
      <c r="M119">
        <v>1</v>
      </c>
      <c r="N119">
        <v>0</v>
      </c>
      <c r="O119">
        <v>1</v>
      </c>
      <c r="P119">
        <v>1</v>
      </c>
      <c r="Q119">
        <v>1</v>
      </c>
      <c r="R119">
        <v>1</v>
      </c>
      <c r="S119">
        <v>0</v>
      </c>
      <c r="T119">
        <v>0</v>
      </c>
      <c r="U119">
        <v>0</v>
      </c>
      <c r="V119">
        <v>1</v>
      </c>
      <c r="W119">
        <v>1</v>
      </c>
      <c r="X119">
        <v>0</v>
      </c>
      <c r="Y119">
        <v>0</v>
      </c>
      <c r="Z119">
        <v>0</v>
      </c>
      <c r="AA119">
        <v>1</v>
      </c>
      <c r="AB119">
        <v>1</v>
      </c>
      <c r="AC119">
        <v>0</v>
      </c>
      <c r="AD119">
        <v>0</v>
      </c>
      <c r="AE119">
        <v>1</v>
      </c>
      <c r="AF119">
        <v>1</v>
      </c>
      <c r="AG119">
        <v>1</v>
      </c>
      <c r="AH119">
        <v>1</v>
      </c>
      <c r="AI119">
        <v>1</v>
      </c>
      <c r="AJ119">
        <v>1</v>
      </c>
      <c r="AK119">
        <v>1</v>
      </c>
      <c r="AL119">
        <v>1</v>
      </c>
      <c r="AM119">
        <v>1</v>
      </c>
      <c r="AN119">
        <v>1</v>
      </c>
      <c r="AO119">
        <v>0</v>
      </c>
      <c r="AP119">
        <v>1</v>
      </c>
      <c r="AQ119">
        <v>1</v>
      </c>
      <c r="AR119">
        <v>1</v>
      </c>
      <c r="AS119">
        <v>1</v>
      </c>
      <c r="AT119">
        <v>1</v>
      </c>
      <c r="AU119">
        <v>1</v>
      </c>
      <c r="AV119">
        <v>1</v>
      </c>
      <c r="AW119">
        <v>1</v>
      </c>
      <c r="AX119">
        <v>1</v>
      </c>
      <c r="AY119">
        <v>1</v>
      </c>
      <c r="AZ119">
        <v>1</v>
      </c>
      <c r="BA119">
        <v>1</v>
      </c>
      <c r="BB119">
        <v>0</v>
      </c>
      <c r="BC119">
        <v>0</v>
      </c>
      <c r="BL119">
        <v>0</v>
      </c>
      <c r="BM119">
        <v>0</v>
      </c>
      <c r="BN119">
        <v>0</v>
      </c>
      <c r="BO119">
        <v>1</v>
      </c>
      <c r="BP119">
        <v>1</v>
      </c>
      <c r="BQ119">
        <v>1</v>
      </c>
      <c r="BR119">
        <v>0</v>
      </c>
      <c r="BS119">
        <v>0</v>
      </c>
      <c r="BT119">
        <v>0</v>
      </c>
      <c r="BU119">
        <v>0</v>
      </c>
      <c r="BV119">
        <v>0</v>
      </c>
      <c r="BW119">
        <v>0</v>
      </c>
      <c r="BX119">
        <v>0</v>
      </c>
      <c r="BY119">
        <v>0</v>
      </c>
      <c r="BZ119">
        <v>0</v>
      </c>
      <c r="CA119">
        <v>0</v>
      </c>
      <c r="CB119">
        <v>0</v>
      </c>
      <c r="CC119">
        <v>0</v>
      </c>
      <c r="CD119">
        <v>1</v>
      </c>
      <c r="CE119">
        <v>1</v>
      </c>
      <c r="CF119">
        <v>0</v>
      </c>
      <c r="CG119">
        <v>0</v>
      </c>
      <c r="CH119">
        <v>0</v>
      </c>
      <c r="CI119">
        <v>0</v>
      </c>
      <c r="CJ119">
        <v>0</v>
      </c>
      <c r="CK119">
        <v>0</v>
      </c>
      <c r="CL119">
        <v>0</v>
      </c>
      <c r="CM119">
        <v>0</v>
      </c>
      <c r="CN119">
        <v>0</v>
      </c>
      <c r="CO119">
        <v>0</v>
      </c>
      <c r="CP119">
        <v>0</v>
      </c>
      <c r="CQ119">
        <v>0</v>
      </c>
      <c r="CR119">
        <v>0</v>
      </c>
      <c r="CS119">
        <v>1</v>
      </c>
      <c r="CT119">
        <v>1</v>
      </c>
      <c r="CU119">
        <v>0</v>
      </c>
      <c r="CV119">
        <v>0</v>
      </c>
      <c r="CW119">
        <v>0</v>
      </c>
      <c r="CX119">
        <v>0</v>
      </c>
      <c r="CY119">
        <v>0</v>
      </c>
      <c r="CZ119">
        <v>0</v>
      </c>
      <c r="DA119">
        <v>0</v>
      </c>
      <c r="DB119">
        <v>0</v>
      </c>
      <c r="DC119">
        <v>1</v>
      </c>
      <c r="DD119">
        <v>1</v>
      </c>
      <c r="DE119">
        <v>0</v>
      </c>
      <c r="DF119">
        <v>0</v>
      </c>
      <c r="DG119">
        <v>0</v>
      </c>
      <c r="DH119">
        <v>0</v>
      </c>
      <c r="DI119">
        <v>1</v>
      </c>
      <c r="DJ119">
        <v>0</v>
      </c>
      <c r="DK119">
        <v>1</v>
      </c>
      <c r="DL119">
        <v>1</v>
      </c>
      <c r="DM119">
        <v>1</v>
      </c>
      <c r="DN119">
        <v>1</v>
      </c>
      <c r="DO119">
        <v>0</v>
      </c>
      <c r="DP119">
        <v>0</v>
      </c>
      <c r="DQ119">
        <v>0</v>
      </c>
      <c r="DR119">
        <v>0</v>
      </c>
      <c r="DS119">
        <v>0</v>
      </c>
      <c r="DT119">
        <v>0</v>
      </c>
      <c r="DU119">
        <v>0</v>
      </c>
      <c r="DV119">
        <v>0</v>
      </c>
      <c r="DW119">
        <v>0</v>
      </c>
      <c r="DX119">
        <v>1</v>
      </c>
      <c r="DY119">
        <v>0</v>
      </c>
      <c r="DZ119">
        <v>0</v>
      </c>
      <c r="EA119">
        <v>0</v>
      </c>
      <c r="EB119">
        <v>0</v>
      </c>
      <c r="EC119" s="23"/>
      <c r="ED119">
        <v>0</v>
      </c>
      <c r="EE119">
        <v>0</v>
      </c>
      <c r="EF119">
        <v>0</v>
      </c>
      <c r="EG119">
        <v>0</v>
      </c>
      <c r="EH119">
        <v>0</v>
      </c>
      <c r="EI119">
        <v>0</v>
      </c>
      <c r="EJ119">
        <v>0</v>
      </c>
      <c r="EK119">
        <v>0</v>
      </c>
      <c r="EL119">
        <v>0</v>
      </c>
      <c r="EM119">
        <v>0</v>
      </c>
      <c r="EN119">
        <v>0</v>
      </c>
      <c r="EO119">
        <v>0</v>
      </c>
      <c r="EP119">
        <v>0</v>
      </c>
      <c r="EQ119">
        <v>0</v>
      </c>
      <c r="ER119">
        <v>0</v>
      </c>
      <c r="ES119">
        <v>0</v>
      </c>
      <c r="ET119">
        <v>0</v>
      </c>
      <c r="EU119">
        <v>0</v>
      </c>
      <c r="EV119">
        <v>0</v>
      </c>
      <c r="EW119">
        <v>0</v>
      </c>
      <c r="EX119">
        <v>0</v>
      </c>
      <c r="EY119">
        <v>0</v>
      </c>
      <c r="EZ119">
        <v>0</v>
      </c>
      <c r="FA119">
        <v>0</v>
      </c>
      <c r="FB119">
        <v>0</v>
      </c>
      <c r="FC119">
        <v>0</v>
      </c>
      <c r="FD119">
        <v>0</v>
      </c>
      <c r="FE119">
        <v>0</v>
      </c>
      <c r="FF119">
        <v>0</v>
      </c>
      <c r="FG119">
        <v>0</v>
      </c>
      <c r="FH119">
        <v>0</v>
      </c>
      <c r="FI119">
        <v>0</v>
      </c>
      <c r="FJ119">
        <v>0</v>
      </c>
      <c r="FK119">
        <v>0</v>
      </c>
      <c r="FL119">
        <v>0</v>
      </c>
      <c r="FM119">
        <v>0</v>
      </c>
      <c r="FN119">
        <v>0</v>
      </c>
      <c r="FO119">
        <v>1</v>
      </c>
      <c r="FP119">
        <v>1</v>
      </c>
      <c r="FQ119">
        <v>1</v>
      </c>
      <c r="FR119">
        <v>0</v>
      </c>
      <c r="FS119">
        <v>0</v>
      </c>
      <c r="FT119">
        <v>0</v>
      </c>
      <c r="FU119">
        <v>0</v>
      </c>
      <c r="FV119">
        <v>0</v>
      </c>
      <c r="FW119">
        <v>0</v>
      </c>
      <c r="FX119">
        <v>0</v>
      </c>
      <c r="FY119">
        <v>0</v>
      </c>
      <c r="FZ119">
        <v>0</v>
      </c>
      <c r="GA119">
        <v>0</v>
      </c>
      <c r="GB119">
        <v>0</v>
      </c>
      <c r="GC119">
        <v>0</v>
      </c>
      <c r="GD119">
        <v>0</v>
      </c>
      <c r="GE119">
        <v>0</v>
      </c>
      <c r="GF119">
        <v>0</v>
      </c>
      <c r="GG119" s="60">
        <v>0</v>
      </c>
      <c r="GH119" s="60">
        <v>0</v>
      </c>
      <c r="GI119" s="60">
        <v>0</v>
      </c>
      <c r="GJ119" s="60">
        <v>0</v>
      </c>
      <c r="GK119" s="60">
        <v>0</v>
      </c>
      <c r="GL119">
        <v>0</v>
      </c>
      <c r="GM119">
        <v>0</v>
      </c>
      <c r="GN119">
        <v>0</v>
      </c>
      <c r="GO119">
        <v>0</v>
      </c>
      <c r="GP119">
        <v>0</v>
      </c>
      <c r="GQ119">
        <v>0</v>
      </c>
      <c r="GR119">
        <v>0</v>
      </c>
      <c r="GS119">
        <v>0</v>
      </c>
      <c r="GT119">
        <v>0</v>
      </c>
      <c r="GU119">
        <v>0</v>
      </c>
      <c r="GV119">
        <v>0</v>
      </c>
      <c r="GW119">
        <v>0</v>
      </c>
      <c r="GX119">
        <v>0</v>
      </c>
      <c r="GY119">
        <v>0</v>
      </c>
      <c r="GZ119">
        <v>0</v>
      </c>
      <c r="HA119">
        <v>0</v>
      </c>
      <c r="HB119">
        <v>0</v>
      </c>
      <c r="HC119">
        <v>0</v>
      </c>
      <c r="HD119">
        <v>0</v>
      </c>
      <c r="HE119">
        <v>0</v>
      </c>
      <c r="HF119">
        <v>0</v>
      </c>
      <c r="HG119">
        <v>0</v>
      </c>
      <c r="HH119">
        <v>0</v>
      </c>
      <c r="HI119">
        <v>0</v>
      </c>
      <c r="HJ119">
        <v>0</v>
      </c>
      <c r="HK119">
        <v>0</v>
      </c>
      <c r="HL119">
        <v>0</v>
      </c>
      <c r="HM119">
        <v>0</v>
      </c>
      <c r="HN119">
        <v>0</v>
      </c>
      <c r="HO119">
        <v>0</v>
      </c>
      <c r="HP119">
        <v>0</v>
      </c>
      <c r="HQ119">
        <v>0</v>
      </c>
      <c r="HR119">
        <v>0</v>
      </c>
      <c r="HS119">
        <v>0</v>
      </c>
      <c r="HT119">
        <v>0</v>
      </c>
      <c r="HU119">
        <v>0</v>
      </c>
      <c r="HV119">
        <v>0</v>
      </c>
      <c r="HW119">
        <v>0</v>
      </c>
      <c r="HX119">
        <v>0</v>
      </c>
      <c r="HY119">
        <v>0</v>
      </c>
      <c r="HZ119">
        <v>0</v>
      </c>
      <c r="IA119">
        <v>0</v>
      </c>
      <c r="IB119">
        <v>0</v>
      </c>
      <c r="IC119">
        <v>0</v>
      </c>
      <c r="ID119">
        <v>0</v>
      </c>
      <c r="IE119">
        <v>0</v>
      </c>
      <c r="IF119">
        <v>0</v>
      </c>
      <c r="IG119">
        <v>0</v>
      </c>
      <c r="IH119">
        <v>0</v>
      </c>
      <c r="II119">
        <v>1</v>
      </c>
      <c r="IJ119">
        <v>0</v>
      </c>
      <c r="IK119">
        <v>0</v>
      </c>
      <c r="IL119">
        <v>0</v>
      </c>
      <c r="IM119">
        <v>0</v>
      </c>
      <c r="IN119" s="26">
        <v>0</v>
      </c>
    </row>
    <row r="120" spans="1:248" x14ac:dyDescent="0.35">
      <c r="A120" s="28" t="s">
        <v>271</v>
      </c>
      <c r="EC120" s="23"/>
      <c r="IN120" s="26"/>
    </row>
    <row r="121" spans="1:248" x14ac:dyDescent="0.35">
      <c r="A121" s="27">
        <v>77</v>
      </c>
      <c r="B121" t="s">
        <v>272</v>
      </c>
      <c r="C121" t="s">
        <v>273</v>
      </c>
      <c r="D121">
        <v>0</v>
      </c>
      <c r="E121">
        <v>0</v>
      </c>
      <c r="F121">
        <v>0</v>
      </c>
      <c r="G121">
        <v>1</v>
      </c>
      <c r="H121">
        <v>1</v>
      </c>
      <c r="I121">
        <v>0</v>
      </c>
      <c r="J121">
        <v>0</v>
      </c>
      <c r="K121">
        <v>0</v>
      </c>
      <c r="L121">
        <v>0</v>
      </c>
      <c r="M121">
        <v>0</v>
      </c>
      <c r="N121">
        <v>0</v>
      </c>
      <c r="O121">
        <v>0</v>
      </c>
      <c r="P121">
        <v>0</v>
      </c>
      <c r="Q121">
        <v>1</v>
      </c>
      <c r="R121">
        <v>1</v>
      </c>
      <c r="S121">
        <v>0</v>
      </c>
      <c r="T121">
        <v>0</v>
      </c>
      <c r="U121">
        <v>0</v>
      </c>
      <c r="V121">
        <v>0</v>
      </c>
      <c r="W121">
        <v>1</v>
      </c>
      <c r="X121">
        <v>0</v>
      </c>
      <c r="Y121">
        <v>0</v>
      </c>
      <c r="Z121">
        <v>0</v>
      </c>
      <c r="AA121">
        <v>0</v>
      </c>
      <c r="AB121">
        <v>0</v>
      </c>
      <c r="AC121">
        <v>0</v>
      </c>
      <c r="AD121">
        <v>0</v>
      </c>
      <c r="AE121">
        <v>0</v>
      </c>
      <c r="AF121">
        <v>1</v>
      </c>
      <c r="AG121">
        <v>1</v>
      </c>
      <c r="AH121">
        <v>0</v>
      </c>
      <c r="AI121">
        <v>0</v>
      </c>
      <c r="AJ121">
        <v>0</v>
      </c>
      <c r="AK121">
        <v>0</v>
      </c>
      <c r="AL121">
        <v>0</v>
      </c>
      <c r="AM121">
        <v>0</v>
      </c>
      <c r="AN121">
        <v>0</v>
      </c>
      <c r="AO121">
        <v>0</v>
      </c>
      <c r="AP121">
        <v>1</v>
      </c>
      <c r="AQ121">
        <v>1</v>
      </c>
      <c r="AR121">
        <v>0</v>
      </c>
      <c r="AS121">
        <v>0</v>
      </c>
      <c r="AT121">
        <v>1</v>
      </c>
      <c r="AU121">
        <v>1</v>
      </c>
      <c r="AV121">
        <v>1</v>
      </c>
      <c r="AW121">
        <v>0</v>
      </c>
      <c r="AX121">
        <v>0</v>
      </c>
      <c r="AY121">
        <v>0</v>
      </c>
      <c r="AZ121">
        <v>0</v>
      </c>
      <c r="BA121">
        <v>0</v>
      </c>
      <c r="BB121">
        <v>0</v>
      </c>
      <c r="BC121">
        <v>0</v>
      </c>
      <c r="BD121">
        <v>0</v>
      </c>
      <c r="BE121">
        <v>0</v>
      </c>
      <c r="BF121">
        <v>0</v>
      </c>
      <c r="BG121">
        <v>1</v>
      </c>
      <c r="BH121">
        <v>1</v>
      </c>
      <c r="BI121">
        <v>1</v>
      </c>
      <c r="BJ121">
        <v>1</v>
      </c>
      <c r="BK121">
        <v>1</v>
      </c>
      <c r="BL121">
        <v>0</v>
      </c>
      <c r="BM121">
        <v>0</v>
      </c>
      <c r="BN121">
        <v>0</v>
      </c>
      <c r="BO121">
        <v>0</v>
      </c>
      <c r="BP121">
        <v>1</v>
      </c>
      <c r="BQ121">
        <v>1</v>
      </c>
      <c r="BR121">
        <v>1</v>
      </c>
      <c r="BS121">
        <v>0</v>
      </c>
      <c r="BT121">
        <v>0</v>
      </c>
      <c r="BU121">
        <v>0</v>
      </c>
      <c r="BV121">
        <v>0</v>
      </c>
      <c r="BW121">
        <v>0</v>
      </c>
      <c r="BX121">
        <v>0</v>
      </c>
      <c r="BY121">
        <v>0</v>
      </c>
      <c r="BZ121">
        <v>0</v>
      </c>
      <c r="CA121">
        <v>0</v>
      </c>
      <c r="CB121">
        <v>0</v>
      </c>
      <c r="CC121">
        <v>0</v>
      </c>
      <c r="CD121">
        <v>0</v>
      </c>
      <c r="CE121">
        <v>0</v>
      </c>
      <c r="CF121">
        <v>0</v>
      </c>
      <c r="CG121">
        <v>0</v>
      </c>
      <c r="CH121">
        <v>0</v>
      </c>
      <c r="CI121">
        <v>0</v>
      </c>
      <c r="CJ121">
        <v>0</v>
      </c>
      <c r="CK121">
        <v>0</v>
      </c>
      <c r="CL121">
        <v>0</v>
      </c>
      <c r="CM121">
        <v>0</v>
      </c>
      <c r="CN121">
        <v>0</v>
      </c>
      <c r="CO121">
        <v>0</v>
      </c>
      <c r="CP121">
        <v>0</v>
      </c>
      <c r="CQ121">
        <v>0</v>
      </c>
      <c r="CR121">
        <v>0</v>
      </c>
      <c r="CS121">
        <v>0</v>
      </c>
      <c r="CT121">
        <v>0</v>
      </c>
      <c r="CU121">
        <v>0</v>
      </c>
      <c r="CV121">
        <v>0</v>
      </c>
      <c r="CW121">
        <v>0</v>
      </c>
      <c r="CX121">
        <v>0</v>
      </c>
      <c r="CY121">
        <v>0</v>
      </c>
      <c r="CZ121">
        <v>0</v>
      </c>
      <c r="DA121">
        <v>0</v>
      </c>
      <c r="DB121">
        <v>0</v>
      </c>
      <c r="DC121">
        <v>1</v>
      </c>
      <c r="DD121">
        <v>1</v>
      </c>
      <c r="DE121">
        <v>0</v>
      </c>
      <c r="DF121">
        <v>0</v>
      </c>
      <c r="DG121">
        <v>0</v>
      </c>
      <c r="DH121">
        <v>0</v>
      </c>
      <c r="DI121">
        <v>0</v>
      </c>
      <c r="DJ121">
        <v>0</v>
      </c>
      <c r="DK121">
        <v>0</v>
      </c>
      <c r="DL121">
        <v>0</v>
      </c>
      <c r="DM121">
        <v>0</v>
      </c>
      <c r="DN121">
        <v>0</v>
      </c>
      <c r="DO121">
        <v>0</v>
      </c>
      <c r="DP121">
        <v>0</v>
      </c>
      <c r="DQ121">
        <v>0</v>
      </c>
      <c r="DR121">
        <v>0</v>
      </c>
      <c r="DS121">
        <v>0</v>
      </c>
      <c r="DT121">
        <v>0</v>
      </c>
      <c r="DU121">
        <v>0</v>
      </c>
      <c r="DV121">
        <v>0</v>
      </c>
      <c r="DW121">
        <v>0</v>
      </c>
      <c r="DX121">
        <v>1</v>
      </c>
      <c r="DY121">
        <v>0</v>
      </c>
      <c r="DZ121">
        <v>0</v>
      </c>
      <c r="EA121">
        <v>0</v>
      </c>
      <c r="EB121">
        <v>0</v>
      </c>
      <c r="EC121" s="23"/>
      <c r="ED121">
        <v>0</v>
      </c>
      <c r="EE121">
        <v>0</v>
      </c>
      <c r="EF121">
        <v>0</v>
      </c>
      <c r="EG121">
        <v>0</v>
      </c>
      <c r="EH121">
        <v>0</v>
      </c>
      <c r="EI121">
        <v>0</v>
      </c>
      <c r="EJ121">
        <v>0</v>
      </c>
      <c r="EK121">
        <v>0</v>
      </c>
      <c r="EL121">
        <v>0</v>
      </c>
      <c r="EM121">
        <v>0</v>
      </c>
      <c r="EN121">
        <v>0</v>
      </c>
      <c r="EO121">
        <v>0</v>
      </c>
      <c r="EP121">
        <v>0</v>
      </c>
      <c r="EQ121">
        <v>0</v>
      </c>
      <c r="ER121">
        <v>0</v>
      </c>
      <c r="ES121">
        <v>0</v>
      </c>
      <c r="ET121">
        <v>0</v>
      </c>
      <c r="EU121">
        <v>0</v>
      </c>
      <c r="EV121">
        <v>0</v>
      </c>
      <c r="EW121">
        <v>0</v>
      </c>
      <c r="EX121">
        <v>0</v>
      </c>
      <c r="EY121">
        <v>0</v>
      </c>
      <c r="EZ121">
        <v>0</v>
      </c>
      <c r="FA121">
        <v>0</v>
      </c>
      <c r="FB121">
        <v>0</v>
      </c>
      <c r="FC121">
        <v>0</v>
      </c>
      <c r="FD121">
        <v>0</v>
      </c>
      <c r="FE121">
        <v>0</v>
      </c>
      <c r="FF121">
        <v>0</v>
      </c>
      <c r="FG121">
        <v>0</v>
      </c>
      <c r="FH121">
        <v>0</v>
      </c>
      <c r="FI121">
        <v>0</v>
      </c>
      <c r="FJ121">
        <v>0</v>
      </c>
      <c r="FK121">
        <v>0</v>
      </c>
      <c r="FL121">
        <v>0</v>
      </c>
      <c r="FM121">
        <v>0</v>
      </c>
      <c r="FN121">
        <v>0</v>
      </c>
      <c r="FO121">
        <v>0</v>
      </c>
      <c r="FP121">
        <v>0</v>
      </c>
      <c r="FQ121">
        <v>0</v>
      </c>
      <c r="FR121">
        <v>0</v>
      </c>
      <c r="FS121">
        <v>0</v>
      </c>
      <c r="FT121">
        <v>0</v>
      </c>
      <c r="FU121">
        <v>0</v>
      </c>
      <c r="FV121">
        <v>0</v>
      </c>
      <c r="FW121">
        <v>0</v>
      </c>
      <c r="FX121">
        <v>0</v>
      </c>
      <c r="FY121">
        <v>0</v>
      </c>
      <c r="FZ121">
        <v>0</v>
      </c>
      <c r="GA121">
        <v>0</v>
      </c>
      <c r="GB121">
        <v>0</v>
      </c>
      <c r="GC121">
        <v>0</v>
      </c>
      <c r="GD121">
        <v>0</v>
      </c>
      <c r="GE121">
        <v>0</v>
      </c>
      <c r="GF121">
        <v>0</v>
      </c>
      <c r="GG121" s="60">
        <v>0</v>
      </c>
      <c r="GH121" s="60">
        <v>0</v>
      </c>
      <c r="GI121" s="60">
        <v>0</v>
      </c>
      <c r="GJ121" s="60">
        <v>0</v>
      </c>
      <c r="GK121" s="60">
        <v>0</v>
      </c>
      <c r="GL121">
        <v>0</v>
      </c>
      <c r="GM121">
        <v>0</v>
      </c>
      <c r="GN121">
        <v>0</v>
      </c>
      <c r="GO121">
        <v>0</v>
      </c>
      <c r="GP121">
        <v>0</v>
      </c>
      <c r="GQ121">
        <v>0</v>
      </c>
      <c r="GR121">
        <v>0</v>
      </c>
      <c r="GS121">
        <v>0</v>
      </c>
      <c r="GT121">
        <v>0</v>
      </c>
      <c r="GU121">
        <v>0</v>
      </c>
      <c r="GV121">
        <v>0</v>
      </c>
      <c r="GW121">
        <v>0</v>
      </c>
      <c r="GX121">
        <v>0</v>
      </c>
      <c r="GY121">
        <v>0</v>
      </c>
      <c r="GZ121">
        <v>0</v>
      </c>
      <c r="HA121">
        <v>0</v>
      </c>
      <c r="HB121">
        <v>0</v>
      </c>
      <c r="HC121">
        <v>0</v>
      </c>
      <c r="HD121">
        <v>0</v>
      </c>
      <c r="HE121">
        <v>0</v>
      </c>
      <c r="HF121">
        <v>0</v>
      </c>
      <c r="HG121">
        <v>0</v>
      </c>
      <c r="HH121">
        <v>0</v>
      </c>
      <c r="HI121">
        <v>0</v>
      </c>
      <c r="HJ121">
        <v>0</v>
      </c>
      <c r="HK121">
        <v>0</v>
      </c>
      <c r="HL121">
        <v>0</v>
      </c>
      <c r="HM121">
        <v>0</v>
      </c>
      <c r="HN121">
        <v>0</v>
      </c>
      <c r="HO121">
        <v>0</v>
      </c>
      <c r="HP121">
        <v>0</v>
      </c>
      <c r="HQ121">
        <v>0</v>
      </c>
      <c r="HR121">
        <v>0</v>
      </c>
      <c r="HS121">
        <v>0</v>
      </c>
      <c r="HT121">
        <v>0</v>
      </c>
      <c r="HU121">
        <v>0</v>
      </c>
      <c r="HV121">
        <v>0</v>
      </c>
      <c r="HW121">
        <v>0</v>
      </c>
      <c r="HX121">
        <v>0</v>
      </c>
      <c r="HY121">
        <v>0</v>
      </c>
      <c r="HZ121">
        <v>0</v>
      </c>
      <c r="IA121">
        <v>0</v>
      </c>
      <c r="IB121">
        <v>0</v>
      </c>
      <c r="IC121">
        <v>0</v>
      </c>
      <c r="ID121">
        <v>0</v>
      </c>
      <c r="IE121">
        <v>0</v>
      </c>
      <c r="IF121">
        <v>0</v>
      </c>
      <c r="IG121">
        <v>0</v>
      </c>
      <c r="IH121">
        <v>0</v>
      </c>
      <c r="II121">
        <v>0</v>
      </c>
      <c r="IJ121">
        <v>0</v>
      </c>
      <c r="IK121">
        <v>0</v>
      </c>
      <c r="IL121">
        <v>0</v>
      </c>
      <c r="IM121">
        <v>0</v>
      </c>
      <c r="IN121" s="26">
        <v>0</v>
      </c>
    </row>
    <row r="122" spans="1:248" x14ac:dyDescent="0.35">
      <c r="A122" s="28" t="s">
        <v>274</v>
      </c>
      <c r="EC122" s="23"/>
      <c r="IN122" s="26"/>
    </row>
    <row r="123" spans="1:248" x14ac:dyDescent="0.35">
      <c r="A123" s="27">
        <v>78</v>
      </c>
      <c r="B123" t="s">
        <v>275</v>
      </c>
      <c r="C123" t="s">
        <v>276</v>
      </c>
      <c r="D123">
        <v>0</v>
      </c>
      <c r="E123">
        <v>0</v>
      </c>
      <c r="F123">
        <v>1</v>
      </c>
      <c r="G123">
        <v>1</v>
      </c>
      <c r="H123">
        <v>1</v>
      </c>
      <c r="I123">
        <v>0</v>
      </c>
      <c r="J123">
        <v>0</v>
      </c>
      <c r="K123">
        <v>1</v>
      </c>
      <c r="L123">
        <v>0</v>
      </c>
      <c r="M123">
        <v>0</v>
      </c>
      <c r="N123">
        <v>0</v>
      </c>
      <c r="O123">
        <v>0</v>
      </c>
      <c r="P123">
        <v>1</v>
      </c>
      <c r="Q123">
        <v>0</v>
      </c>
      <c r="R123">
        <v>0</v>
      </c>
      <c r="S123">
        <v>0</v>
      </c>
      <c r="T123">
        <v>0</v>
      </c>
      <c r="U123">
        <v>0</v>
      </c>
      <c r="V123">
        <v>0</v>
      </c>
      <c r="W123">
        <v>0</v>
      </c>
      <c r="X123">
        <v>0</v>
      </c>
      <c r="Y123">
        <v>0</v>
      </c>
      <c r="Z123">
        <v>0</v>
      </c>
      <c r="AA123">
        <v>0</v>
      </c>
      <c r="AB123">
        <v>0</v>
      </c>
      <c r="AC123">
        <v>0</v>
      </c>
      <c r="AD123">
        <v>0</v>
      </c>
      <c r="AE123">
        <v>0</v>
      </c>
      <c r="AF123">
        <v>0</v>
      </c>
      <c r="AG123">
        <v>1</v>
      </c>
      <c r="AH123">
        <v>1</v>
      </c>
      <c r="AI123">
        <v>1</v>
      </c>
      <c r="AJ123">
        <v>1</v>
      </c>
      <c r="AK123">
        <v>1</v>
      </c>
      <c r="AL123">
        <v>0</v>
      </c>
      <c r="AM123">
        <v>1</v>
      </c>
      <c r="AN123">
        <v>1</v>
      </c>
      <c r="AO123">
        <v>0</v>
      </c>
      <c r="AP123">
        <v>1</v>
      </c>
      <c r="AQ123">
        <v>1</v>
      </c>
      <c r="AR123">
        <v>1</v>
      </c>
      <c r="AS123">
        <v>1</v>
      </c>
      <c r="AT123">
        <v>1</v>
      </c>
      <c r="AU123">
        <v>1</v>
      </c>
      <c r="AV123">
        <v>1</v>
      </c>
      <c r="AW123">
        <v>0</v>
      </c>
      <c r="AX123">
        <v>0</v>
      </c>
      <c r="AY123">
        <v>0</v>
      </c>
      <c r="AZ123">
        <v>0</v>
      </c>
      <c r="BA123">
        <v>0</v>
      </c>
      <c r="BB123">
        <v>0</v>
      </c>
      <c r="BC123">
        <v>0</v>
      </c>
      <c r="BD123">
        <v>0</v>
      </c>
      <c r="BE123">
        <v>0</v>
      </c>
      <c r="BF123">
        <v>0</v>
      </c>
      <c r="BG123">
        <v>0</v>
      </c>
      <c r="BH123">
        <v>0</v>
      </c>
      <c r="BI123">
        <v>0</v>
      </c>
      <c r="BJ123">
        <v>0</v>
      </c>
      <c r="BK123">
        <v>0</v>
      </c>
      <c r="BL123">
        <v>0</v>
      </c>
      <c r="BM123">
        <v>0</v>
      </c>
      <c r="BN123">
        <v>0</v>
      </c>
      <c r="BO123">
        <v>0</v>
      </c>
      <c r="BP123">
        <v>1</v>
      </c>
      <c r="BQ123">
        <v>1</v>
      </c>
      <c r="BR123">
        <v>1</v>
      </c>
      <c r="BS123">
        <v>0</v>
      </c>
      <c r="BT123">
        <v>0</v>
      </c>
      <c r="BU123">
        <v>0</v>
      </c>
      <c r="BV123">
        <v>0</v>
      </c>
      <c r="BW123">
        <v>0</v>
      </c>
      <c r="BX123">
        <v>0</v>
      </c>
      <c r="BY123">
        <v>0</v>
      </c>
      <c r="BZ123">
        <v>0</v>
      </c>
      <c r="CA123">
        <v>0</v>
      </c>
      <c r="CB123">
        <v>0</v>
      </c>
      <c r="CC123">
        <v>0</v>
      </c>
      <c r="CD123">
        <v>0</v>
      </c>
      <c r="CE123">
        <v>0</v>
      </c>
      <c r="CF123">
        <v>0</v>
      </c>
      <c r="CG123">
        <v>0</v>
      </c>
      <c r="CH123">
        <v>0</v>
      </c>
      <c r="CI123">
        <v>0</v>
      </c>
      <c r="CJ123">
        <v>0</v>
      </c>
      <c r="CK123">
        <v>0</v>
      </c>
      <c r="CL123">
        <v>0</v>
      </c>
      <c r="CM123">
        <v>0</v>
      </c>
      <c r="CN123">
        <v>0</v>
      </c>
      <c r="CO123">
        <v>0</v>
      </c>
      <c r="CP123">
        <v>0</v>
      </c>
      <c r="CQ123">
        <v>0</v>
      </c>
      <c r="CR123">
        <v>0</v>
      </c>
      <c r="CS123">
        <v>0</v>
      </c>
      <c r="CT123">
        <v>0</v>
      </c>
      <c r="CU123">
        <v>0</v>
      </c>
      <c r="CV123">
        <v>0</v>
      </c>
      <c r="CW123">
        <v>0</v>
      </c>
      <c r="CX123">
        <v>0</v>
      </c>
      <c r="CY123">
        <v>0</v>
      </c>
      <c r="CZ123">
        <v>0</v>
      </c>
      <c r="DA123">
        <v>0</v>
      </c>
      <c r="DB123">
        <v>0</v>
      </c>
      <c r="DC123">
        <v>1</v>
      </c>
      <c r="DD123">
        <v>1</v>
      </c>
      <c r="DE123">
        <v>0</v>
      </c>
      <c r="DF123">
        <v>0</v>
      </c>
      <c r="DG123">
        <v>0</v>
      </c>
      <c r="DH123">
        <v>0</v>
      </c>
      <c r="DI123">
        <v>0</v>
      </c>
      <c r="DJ123">
        <v>0</v>
      </c>
      <c r="DK123">
        <v>0</v>
      </c>
      <c r="DL123">
        <v>0</v>
      </c>
      <c r="DM123">
        <v>0</v>
      </c>
      <c r="DN123">
        <v>0</v>
      </c>
      <c r="DO123">
        <v>0</v>
      </c>
      <c r="DP123">
        <v>0</v>
      </c>
      <c r="DQ123">
        <v>0</v>
      </c>
      <c r="DR123">
        <v>0</v>
      </c>
      <c r="DS123">
        <v>0</v>
      </c>
      <c r="DT123">
        <v>0</v>
      </c>
      <c r="DU123">
        <v>0</v>
      </c>
      <c r="DV123">
        <v>0</v>
      </c>
      <c r="DW123">
        <v>0</v>
      </c>
      <c r="DX123">
        <v>1</v>
      </c>
      <c r="DY123">
        <v>0</v>
      </c>
      <c r="DZ123">
        <v>0</v>
      </c>
      <c r="EA123">
        <v>0</v>
      </c>
      <c r="EB123">
        <v>0</v>
      </c>
      <c r="EC123" s="23"/>
      <c r="ED123">
        <v>0</v>
      </c>
      <c r="EE123">
        <v>0</v>
      </c>
      <c r="EF123">
        <v>0</v>
      </c>
      <c r="EG123">
        <v>0</v>
      </c>
      <c r="EH123">
        <v>0</v>
      </c>
      <c r="EI123">
        <v>0</v>
      </c>
      <c r="EJ123">
        <v>0</v>
      </c>
      <c r="EK123">
        <v>0</v>
      </c>
      <c r="EL123">
        <v>0</v>
      </c>
      <c r="EM123">
        <v>0</v>
      </c>
      <c r="EN123">
        <v>0</v>
      </c>
      <c r="EO123">
        <v>0</v>
      </c>
      <c r="EP123">
        <v>0</v>
      </c>
      <c r="EQ123">
        <v>0</v>
      </c>
      <c r="ER123">
        <v>0</v>
      </c>
      <c r="ES123">
        <v>0</v>
      </c>
      <c r="ET123">
        <v>0</v>
      </c>
      <c r="EU123">
        <v>1</v>
      </c>
      <c r="EV123">
        <v>1</v>
      </c>
      <c r="EW123">
        <v>1</v>
      </c>
      <c r="EX123">
        <v>0</v>
      </c>
      <c r="EY123">
        <v>0</v>
      </c>
      <c r="EZ123">
        <v>0</v>
      </c>
      <c r="FA123">
        <v>0</v>
      </c>
      <c r="FB123">
        <v>0</v>
      </c>
      <c r="FC123">
        <v>0</v>
      </c>
      <c r="FD123">
        <v>0</v>
      </c>
      <c r="FE123">
        <v>0</v>
      </c>
      <c r="FF123">
        <v>0</v>
      </c>
      <c r="FG123">
        <v>0</v>
      </c>
      <c r="FH123">
        <v>0</v>
      </c>
      <c r="FI123">
        <v>0</v>
      </c>
      <c r="FJ123">
        <v>0</v>
      </c>
      <c r="FK123">
        <v>0</v>
      </c>
      <c r="FL123">
        <v>0</v>
      </c>
      <c r="FM123">
        <v>0</v>
      </c>
      <c r="FN123">
        <v>0</v>
      </c>
      <c r="FO123">
        <v>0</v>
      </c>
      <c r="FP123">
        <v>0</v>
      </c>
      <c r="FQ123">
        <v>0</v>
      </c>
      <c r="FR123">
        <v>0</v>
      </c>
      <c r="FS123">
        <v>0</v>
      </c>
      <c r="FT123">
        <v>0</v>
      </c>
      <c r="FU123">
        <v>0</v>
      </c>
      <c r="FV123">
        <v>0</v>
      </c>
      <c r="FW123">
        <v>0</v>
      </c>
      <c r="FX123">
        <v>0</v>
      </c>
      <c r="FY123">
        <v>0</v>
      </c>
      <c r="FZ123">
        <v>0</v>
      </c>
      <c r="GA123">
        <v>0</v>
      </c>
      <c r="GB123">
        <v>0</v>
      </c>
      <c r="GC123">
        <v>0</v>
      </c>
      <c r="GD123">
        <v>0</v>
      </c>
      <c r="GE123">
        <v>0</v>
      </c>
      <c r="GF123">
        <v>0</v>
      </c>
      <c r="GG123" s="60">
        <v>0</v>
      </c>
      <c r="GH123" s="60">
        <v>0</v>
      </c>
      <c r="GI123" s="60">
        <v>0</v>
      </c>
      <c r="GJ123" s="60">
        <v>0</v>
      </c>
      <c r="GK123" s="60">
        <v>0</v>
      </c>
      <c r="GL123">
        <v>0</v>
      </c>
      <c r="GM123">
        <v>0</v>
      </c>
      <c r="GN123">
        <v>0</v>
      </c>
      <c r="GO123">
        <v>0</v>
      </c>
      <c r="GP123">
        <v>0</v>
      </c>
      <c r="GQ123">
        <v>0</v>
      </c>
      <c r="GR123">
        <v>0</v>
      </c>
      <c r="GS123">
        <v>0</v>
      </c>
      <c r="GT123">
        <v>0</v>
      </c>
      <c r="GU123">
        <v>0</v>
      </c>
      <c r="GV123">
        <v>0</v>
      </c>
      <c r="GW123">
        <v>0</v>
      </c>
      <c r="GX123">
        <v>0</v>
      </c>
      <c r="GY123">
        <v>0</v>
      </c>
      <c r="GZ123">
        <v>0</v>
      </c>
      <c r="HA123">
        <v>0</v>
      </c>
      <c r="HB123">
        <v>0</v>
      </c>
      <c r="HC123">
        <v>0</v>
      </c>
      <c r="HD123">
        <v>0</v>
      </c>
      <c r="HE123">
        <v>0</v>
      </c>
      <c r="HF123">
        <v>0</v>
      </c>
      <c r="HG123">
        <v>0</v>
      </c>
      <c r="HH123">
        <v>0</v>
      </c>
      <c r="HI123">
        <v>0</v>
      </c>
      <c r="HJ123">
        <v>0</v>
      </c>
      <c r="HK123">
        <v>0</v>
      </c>
      <c r="HL123">
        <v>0</v>
      </c>
      <c r="HM123">
        <v>0</v>
      </c>
      <c r="HN123">
        <v>0</v>
      </c>
      <c r="HO123">
        <v>0</v>
      </c>
      <c r="HP123">
        <v>0</v>
      </c>
      <c r="HQ123">
        <v>0</v>
      </c>
      <c r="HR123">
        <v>0</v>
      </c>
      <c r="HS123">
        <v>0</v>
      </c>
      <c r="HT123">
        <v>0</v>
      </c>
      <c r="HU123">
        <v>0</v>
      </c>
      <c r="HV123">
        <v>0</v>
      </c>
      <c r="HW123">
        <v>0</v>
      </c>
      <c r="HX123">
        <v>0</v>
      </c>
      <c r="HY123">
        <v>0</v>
      </c>
      <c r="HZ123">
        <v>0</v>
      </c>
      <c r="IA123">
        <v>0</v>
      </c>
      <c r="IB123">
        <v>0</v>
      </c>
      <c r="IC123">
        <v>0</v>
      </c>
      <c r="ID123">
        <v>0</v>
      </c>
      <c r="IE123">
        <v>0</v>
      </c>
      <c r="IF123">
        <v>0</v>
      </c>
      <c r="IG123">
        <v>0</v>
      </c>
      <c r="IH123">
        <v>0</v>
      </c>
      <c r="II123">
        <v>0</v>
      </c>
      <c r="IJ123">
        <v>0</v>
      </c>
      <c r="IK123">
        <v>0</v>
      </c>
      <c r="IL123">
        <v>0</v>
      </c>
      <c r="IM123">
        <v>0</v>
      </c>
      <c r="IN123" s="26">
        <v>0</v>
      </c>
    </row>
    <row r="124" spans="1:248" x14ac:dyDescent="0.35">
      <c r="A124" s="28" t="s">
        <v>168</v>
      </c>
      <c r="EC124" s="23"/>
      <c r="IN124" s="26"/>
    </row>
    <row r="125" spans="1:248" x14ac:dyDescent="0.35">
      <c r="A125" s="27">
        <v>79</v>
      </c>
      <c r="B125" t="s">
        <v>277</v>
      </c>
      <c r="C125" t="s">
        <v>278</v>
      </c>
      <c r="D125">
        <v>0</v>
      </c>
      <c r="E125">
        <v>0</v>
      </c>
      <c r="F125">
        <v>0</v>
      </c>
      <c r="G125">
        <v>0</v>
      </c>
      <c r="H125">
        <v>0</v>
      </c>
      <c r="I125">
        <v>0</v>
      </c>
      <c r="J125">
        <v>0</v>
      </c>
      <c r="K125">
        <v>0</v>
      </c>
      <c r="L125">
        <v>0</v>
      </c>
      <c r="M125">
        <v>0</v>
      </c>
      <c r="N125">
        <v>0</v>
      </c>
      <c r="O125">
        <v>0</v>
      </c>
      <c r="P125">
        <v>0</v>
      </c>
      <c r="Q125">
        <v>0</v>
      </c>
      <c r="R125">
        <v>0</v>
      </c>
      <c r="S125">
        <v>0</v>
      </c>
      <c r="T125">
        <v>0</v>
      </c>
      <c r="U125">
        <v>0</v>
      </c>
      <c r="V125">
        <v>0</v>
      </c>
      <c r="W125">
        <v>0</v>
      </c>
      <c r="X125">
        <v>0</v>
      </c>
      <c r="Y125">
        <v>0</v>
      </c>
      <c r="Z125">
        <v>0</v>
      </c>
      <c r="AA125">
        <v>0</v>
      </c>
      <c r="AB125">
        <v>0</v>
      </c>
      <c r="AC125">
        <v>0</v>
      </c>
      <c r="AD125">
        <v>0</v>
      </c>
      <c r="AE125">
        <v>0</v>
      </c>
      <c r="AF125">
        <v>0</v>
      </c>
      <c r="AG125">
        <v>0</v>
      </c>
      <c r="AH125">
        <v>0</v>
      </c>
      <c r="AI125">
        <v>0</v>
      </c>
      <c r="AJ125">
        <v>0</v>
      </c>
      <c r="AK125">
        <v>0</v>
      </c>
      <c r="AL125">
        <v>0</v>
      </c>
      <c r="AM125">
        <v>0</v>
      </c>
      <c r="AN125">
        <v>0</v>
      </c>
      <c r="AO125">
        <v>0</v>
      </c>
      <c r="AP125">
        <v>0</v>
      </c>
      <c r="AQ125">
        <v>0</v>
      </c>
      <c r="AR125">
        <v>0</v>
      </c>
      <c r="AS125">
        <v>0</v>
      </c>
      <c r="AT125">
        <v>0</v>
      </c>
      <c r="AU125">
        <v>0</v>
      </c>
      <c r="AV125">
        <v>0</v>
      </c>
      <c r="AW125">
        <v>0</v>
      </c>
      <c r="AX125">
        <v>0</v>
      </c>
      <c r="AY125">
        <v>0</v>
      </c>
      <c r="AZ125">
        <v>0</v>
      </c>
      <c r="BA125">
        <v>0</v>
      </c>
      <c r="BB125">
        <v>0</v>
      </c>
      <c r="BC125">
        <v>0</v>
      </c>
      <c r="BD125">
        <v>0</v>
      </c>
      <c r="BE125">
        <v>0</v>
      </c>
      <c r="BF125">
        <v>0</v>
      </c>
      <c r="BG125">
        <v>0</v>
      </c>
      <c r="BH125">
        <v>0</v>
      </c>
      <c r="BI125">
        <v>0</v>
      </c>
      <c r="BJ125">
        <v>0</v>
      </c>
      <c r="BK125">
        <v>0</v>
      </c>
      <c r="BL125">
        <v>0</v>
      </c>
      <c r="BM125">
        <v>0</v>
      </c>
      <c r="BN125">
        <v>0</v>
      </c>
      <c r="BO125">
        <v>0</v>
      </c>
      <c r="BP125">
        <v>0</v>
      </c>
      <c r="BQ125">
        <v>1</v>
      </c>
      <c r="BR125">
        <v>1</v>
      </c>
      <c r="BS125">
        <v>0</v>
      </c>
      <c r="BT125">
        <v>0</v>
      </c>
      <c r="BU125">
        <v>0</v>
      </c>
      <c r="BV125">
        <v>0</v>
      </c>
      <c r="BW125">
        <v>0</v>
      </c>
      <c r="BX125">
        <v>0</v>
      </c>
      <c r="BY125">
        <v>0</v>
      </c>
      <c r="BZ125">
        <v>0</v>
      </c>
      <c r="CA125">
        <v>0</v>
      </c>
      <c r="CB125">
        <v>0</v>
      </c>
      <c r="CC125">
        <v>0</v>
      </c>
      <c r="CD125">
        <v>0</v>
      </c>
      <c r="CE125">
        <v>0</v>
      </c>
      <c r="CF125">
        <v>0</v>
      </c>
      <c r="CG125">
        <v>0</v>
      </c>
      <c r="CH125">
        <v>0</v>
      </c>
      <c r="CI125">
        <v>0</v>
      </c>
      <c r="CJ125">
        <v>0</v>
      </c>
      <c r="CK125">
        <v>0</v>
      </c>
      <c r="CL125">
        <v>0</v>
      </c>
      <c r="CM125">
        <v>0</v>
      </c>
      <c r="CN125">
        <v>0</v>
      </c>
      <c r="CO125">
        <v>0</v>
      </c>
      <c r="CP125">
        <v>0</v>
      </c>
      <c r="CQ125">
        <v>0</v>
      </c>
      <c r="CR125">
        <v>0</v>
      </c>
      <c r="CS125">
        <v>0</v>
      </c>
      <c r="CT125">
        <v>0</v>
      </c>
      <c r="CU125">
        <v>0</v>
      </c>
      <c r="CV125">
        <v>0</v>
      </c>
      <c r="CW125">
        <v>0</v>
      </c>
      <c r="CX125">
        <v>0</v>
      </c>
      <c r="CY125">
        <v>0</v>
      </c>
      <c r="CZ125">
        <v>0</v>
      </c>
      <c r="DA125">
        <v>0</v>
      </c>
      <c r="DB125">
        <v>0</v>
      </c>
      <c r="DC125">
        <v>0</v>
      </c>
      <c r="DD125">
        <v>0</v>
      </c>
      <c r="DE125">
        <v>0</v>
      </c>
      <c r="DF125">
        <v>0</v>
      </c>
      <c r="DG125">
        <v>0</v>
      </c>
      <c r="DH125">
        <v>0</v>
      </c>
      <c r="DI125">
        <v>0</v>
      </c>
      <c r="DJ125">
        <v>0</v>
      </c>
      <c r="DK125">
        <v>0</v>
      </c>
      <c r="DL125">
        <v>0</v>
      </c>
      <c r="DM125">
        <v>0</v>
      </c>
      <c r="DN125">
        <v>0</v>
      </c>
      <c r="DO125">
        <v>0</v>
      </c>
      <c r="DP125">
        <v>0</v>
      </c>
      <c r="DQ125">
        <v>0</v>
      </c>
      <c r="DR125">
        <v>0</v>
      </c>
      <c r="DS125">
        <v>0</v>
      </c>
      <c r="DT125">
        <v>0</v>
      </c>
      <c r="DU125">
        <v>0</v>
      </c>
      <c r="DV125">
        <v>0</v>
      </c>
      <c r="DW125">
        <v>0</v>
      </c>
      <c r="DX125">
        <v>0</v>
      </c>
      <c r="DY125">
        <v>0</v>
      </c>
      <c r="DZ125">
        <v>0</v>
      </c>
      <c r="EA125">
        <v>0</v>
      </c>
      <c r="EB125">
        <v>0</v>
      </c>
      <c r="EC125" s="23"/>
      <c r="ED125">
        <v>0</v>
      </c>
      <c r="EE125">
        <v>0</v>
      </c>
      <c r="EF125">
        <v>0</v>
      </c>
      <c r="EG125">
        <v>0</v>
      </c>
      <c r="EH125">
        <v>0</v>
      </c>
      <c r="EI125">
        <v>0</v>
      </c>
      <c r="EJ125">
        <v>0</v>
      </c>
      <c r="EK125">
        <v>0</v>
      </c>
      <c r="EL125">
        <v>0</v>
      </c>
      <c r="EM125">
        <v>0</v>
      </c>
      <c r="EN125">
        <v>0</v>
      </c>
      <c r="EO125">
        <v>0</v>
      </c>
      <c r="EP125">
        <v>0</v>
      </c>
      <c r="EQ125">
        <v>0</v>
      </c>
      <c r="ER125">
        <v>0</v>
      </c>
      <c r="ES125">
        <v>0</v>
      </c>
      <c r="ET125">
        <v>0</v>
      </c>
      <c r="EU125">
        <v>0</v>
      </c>
      <c r="EV125">
        <v>0</v>
      </c>
      <c r="EW125">
        <v>0</v>
      </c>
      <c r="EX125">
        <v>0</v>
      </c>
      <c r="EY125">
        <v>0</v>
      </c>
      <c r="EZ125">
        <v>0</v>
      </c>
      <c r="FA125">
        <v>0</v>
      </c>
      <c r="FB125">
        <v>0</v>
      </c>
      <c r="FC125">
        <v>0</v>
      </c>
      <c r="FD125">
        <v>0</v>
      </c>
      <c r="FE125">
        <v>0</v>
      </c>
      <c r="FF125">
        <v>0</v>
      </c>
      <c r="FG125">
        <v>0</v>
      </c>
      <c r="FH125">
        <v>0</v>
      </c>
      <c r="FI125">
        <v>0</v>
      </c>
      <c r="FJ125">
        <v>0</v>
      </c>
      <c r="FK125">
        <v>0</v>
      </c>
      <c r="FL125">
        <v>0</v>
      </c>
      <c r="FM125">
        <v>0</v>
      </c>
      <c r="FN125">
        <v>0</v>
      </c>
      <c r="FO125">
        <v>0</v>
      </c>
      <c r="FP125">
        <v>0</v>
      </c>
      <c r="FQ125">
        <v>0</v>
      </c>
      <c r="FR125">
        <v>0</v>
      </c>
      <c r="FS125">
        <v>0</v>
      </c>
      <c r="FT125">
        <v>0</v>
      </c>
      <c r="FU125">
        <v>0</v>
      </c>
      <c r="FV125">
        <v>0</v>
      </c>
      <c r="FW125">
        <v>0</v>
      </c>
      <c r="FX125">
        <v>0</v>
      </c>
      <c r="FY125">
        <v>0</v>
      </c>
      <c r="FZ125">
        <v>0</v>
      </c>
      <c r="GA125">
        <v>0</v>
      </c>
      <c r="GB125">
        <v>0</v>
      </c>
      <c r="GC125">
        <v>0</v>
      </c>
      <c r="GD125">
        <v>0</v>
      </c>
      <c r="GE125">
        <v>0</v>
      </c>
      <c r="GF125">
        <v>0</v>
      </c>
      <c r="GG125" s="60">
        <v>0</v>
      </c>
      <c r="GH125" s="60">
        <v>0</v>
      </c>
      <c r="GI125" s="60">
        <v>0</v>
      </c>
      <c r="GJ125" s="60">
        <v>0</v>
      </c>
      <c r="GK125" s="60">
        <v>0</v>
      </c>
      <c r="GL125">
        <v>0</v>
      </c>
      <c r="GM125">
        <v>0</v>
      </c>
      <c r="GN125">
        <v>0</v>
      </c>
      <c r="GO125">
        <v>0</v>
      </c>
      <c r="GP125">
        <v>0</v>
      </c>
      <c r="GQ125">
        <v>0</v>
      </c>
      <c r="GR125">
        <v>0</v>
      </c>
      <c r="GS125">
        <v>0</v>
      </c>
      <c r="GT125">
        <v>0</v>
      </c>
      <c r="GU125">
        <v>0</v>
      </c>
      <c r="GV125">
        <v>0</v>
      </c>
      <c r="GW125">
        <v>0</v>
      </c>
      <c r="GX125">
        <v>0</v>
      </c>
      <c r="GY125">
        <v>0</v>
      </c>
      <c r="GZ125">
        <v>0</v>
      </c>
      <c r="HA125">
        <v>0</v>
      </c>
      <c r="HB125">
        <v>0</v>
      </c>
      <c r="HC125">
        <v>0</v>
      </c>
      <c r="HD125">
        <v>0</v>
      </c>
      <c r="HE125">
        <v>0</v>
      </c>
      <c r="HF125">
        <v>0</v>
      </c>
      <c r="HG125">
        <v>0</v>
      </c>
      <c r="HH125">
        <v>0</v>
      </c>
      <c r="HI125">
        <v>0</v>
      </c>
      <c r="HJ125">
        <v>0</v>
      </c>
      <c r="HK125">
        <v>0</v>
      </c>
      <c r="HL125">
        <v>0</v>
      </c>
      <c r="HM125">
        <v>0</v>
      </c>
      <c r="HN125">
        <v>0</v>
      </c>
      <c r="HO125">
        <v>0</v>
      </c>
      <c r="HP125">
        <v>0</v>
      </c>
      <c r="HQ125">
        <v>0</v>
      </c>
      <c r="HR125">
        <v>0</v>
      </c>
      <c r="HS125">
        <v>0</v>
      </c>
      <c r="HT125">
        <v>0</v>
      </c>
      <c r="HU125">
        <v>0</v>
      </c>
      <c r="HV125">
        <v>0</v>
      </c>
      <c r="HW125">
        <v>0</v>
      </c>
      <c r="HX125">
        <v>0</v>
      </c>
      <c r="HY125">
        <v>0</v>
      </c>
      <c r="HZ125">
        <v>0</v>
      </c>
      <c r="IA125">
        <v>0</v>
      </c>
      <c r="IB125">
        <v>0</v>
      </c>
      <c r="IC125">
        <v>0</v>
      </c>
      <c r="ID125">
        <v>0</v>
      </c>
      <c r="IE125">
        <v>0</v>
      </c>
      <c r="IF125">
        <v>0</v>
      </c>
      <c r="IG125">
        <v>0</v>
      </c>
      <c r="IH125">
        <v>0</v>
      </c>
      <c r="II125">
        <v>0</v>
      </c>
      <c r="IJ125">
        <v>0</v>
      </c>
      <c r="IK125">
        <v>0</v>
      </c>
      <c r="IL125">
        <v>0</v>
      </c>
      <c r="IM125">
        <v>0</v>
      </c>
      <c r="IN125" s="26">
        <v>0</v>
      </c>
    </row>
    <row r="126" spans="1:248" x14ac:dyDescent="0.35">
      <c r="A126" s="28" t="s">
        <v>279</v>
      </c>
      <c r="EC126" s="23"/>
      <c r="IN126" s="26"/>
    </row>
    <row r="127" spans="1:248" x14ac:dyDescent="0.35">
      <c r="A127" s="27">
        <v>80</v>
      </c>
      <c r="B127" t="s">
        <v>280</v>
      </c>
      <c r="C127" t="s">
        <v>281</v>
      </c>
      <c r="D127">
        <v>0</v>
      </c>
      <c r="E127">
        <v>0</v>
      </c>
      <c r="F127">
        <v>0</v>
      </c>
      <c r="G127">
        <v>1</v>
      </c>
      <c r="H127">
        <v>1</v>
      </c>
      <c r="I127">
        <v>1</v>
      </c>
      <c r="J127">
        <v>1</v>
      </c>
      <c r="K127">
        <v>0</v>
      </c>
      <c r="L127">
        <v>0</v>
      </c>
      <c r="M127">
        <v>0</v>
      </c>
      <c r="N127">
        <v>0</v>
      </c>
      <c r="O127">
        <v>0</v>
      </c>
      <c r="P127">
        <v>0</v>
      </c>
      <c r="Q127">
        <v>0</v>
      </c>
      <c r="R127">
        <v>0</v>
      </c>
      <c r="S127">
        <v>1</v>
      </c>
      <c r="T127">
        <v>1</v>
      </c>
      <c r="U127">
        <v>1</v>
      </c>
      <c r="V127">
        <v>1</v>
      </c>
      <c r="W127">
        <v>1</v>
      </c>
      <c r="X127">
        <v>0</v>
      </c>
      <c r="Y127">
        <v>0</v>
      </c>
      <c r="Z127">
        <v>0</v>
      </c>
      <c r="AA127">
        <v>0</v>
      </c>
      <c r="AB127">
        <v>0</v>
      </c>
      <c r="AC127">
        <v>0</v>
      </c>
      <c r="AD127">
        <v>0</v>
      </c>
      <c r="AE127">
        <v>0</v>
      </c>
      <c r="AF127">
        <v>1</v>
      </c>
      <c r="AG127">
        <v>1</v>
      </c>
      <c r="AH127">
        <v>0</v>
      </c>
      <c r="AI127">
        <v>1</v>
      </c>
      <c r="AJ127">
        <v>1</v>
      </c>
      <c r="AK127">
        <v>1</v>
      </c>
      <c r="AL127">
        <v>1</v>
      </c>
      <c r="AM127">
        <v>0</v>
      </c>
      <c r="AN127">
        <v>1</v>
      </c>
      <c r="AO127">
        <v>0</v>
      </c>
      <c r="AP127">
        <v>1</v>
      </c>
      <c r="AQ127">
        <v>1</v>
      </c>
      <c r="AR127">
        <v>0</v>
      </c>
      <c r="AS127">
        <v>0</v>
      </c>
      <c r="AT127">
        <v>1</v>
      </c>
      <c r="AU127">
        <v>1</v>
      </c>
      <c r="AV127">
        <v>1</v>
      </c>
      <c r="AW127">
        <v>0</v>
      </c>
      <c r="AX127">
        <v>0</v>
      </c>
      <c r="AY127">
        <v>0</v>
      </c>
      <c r="AZ127">
        <v>0</v>
      </c>
      <c r="BA127">
        <v>0</v>
      </c>
      <c r="BB127">
        <v>0</v>
      </c>
      <c r="BC127">
        <v>0</v>
      </c>
      <c r="BD127">
        <v>0</v>
      </c>
      <c r="BE127">
        <v>0</v>
      </c>
      <c r="BF127">
        <v>0</v>
      </c>
      <c r="BG127">
        <v>0</v>
      </c>
      <c r="BH127">
        <v>0</v>
      </c>
      <c r="BI127">
        <v>0</v>
      </c>
      <c r="BJ127">
        <v>0</v>
      </c>
      <c r="BK127">
        <v>0</v>
      </c>
      <c r="BL127">
        <v>0</v>
      </c>
      <c r="BM127">
        <v>0</v>
      </c>
      <c r="BN127">
        <v>0</v>
      </c>
      <c r="BO127">
        <v>0</v>
      </c>
      <c r="BP127">
        <v>1</v>
      </c>
      <c r="BQ127">
        <v>0</v>
      </c>
      <c r="BR127">
        <v>0</v>
      </c>
      <c r="BS127">
        <v>0</v>
      </c>
      <c r="BT127">
        <v>0</v>
      </c>
      <c r="BU127">
        <v>0</v>
      </c>
      <c r="BV127">
        <v>0</v>
      </c>
      <c r="BW127">
        <v>0</v>
      </c>
      <c r="BX127">
        <v>0</v>
      </c>
      <c r="BY127">
        <v>0</v>
      </c>
      <c r="BZ127">
        <v>0</v>
      </c>
      <c r="CA127">
        <v>0</v>
      </c>
      <c r="CB127">
        <v>0</v>
      </c>
      <c r="CC127">
        <v>0</v>
      </c>
      <c r="CD127">
        <v>0</v>
      </c>
      <c r="CE127">
        <v>0</v>
      </c>
      <c r="CF127">
        <v>0</v>
      </c>
      <c r="CG127">
        <v>0</v>
      </c>
      <c r="CH127">
        <v>0</v>
      </c>
      <c r="CI127">
        <v>0</v>
      </c>
      <c r="CJ127">
        <v>0</v>
      </c>
      <c r="CK127">
        <v>0</v>
      </c>
      <c r="CL127">
        <v>0</v>
      </c>
      <c r="CM127">
        <v>0</v>
      </c>
      <c r="CN127">
        <v>0</v>
      </c>
      <c r="CO127">
        <v>0</v>
      </c>
      <c r="CP127">
        <v>0</v>
      </c>
      <c r="CQ127">
        <v>0</v>
      </c>
      <c r="CR127">
        <v>0</v>
      </c>
      <c r="CS127">
        <v>0</v>
      </c>
      <c r="CT127">
        <v>0</v>
      </c>
      <c r="CU127">
        <v>0</v>
      </c>
      <c r="CV127">
        <v>0</v>
      </c>
      <c r="CW127">
        <v>0</v>
      </c>
      <c r="CX127">
        <v>0</v>
      </c>
      <c r="CY127">
        <v>0</v>
      </c>
      <c r="CZ127">
        <v>0</v>
      </c>
      <c r="DA127">
        <v>0</v>
      </c>
      <c r="DB127">
        <v>0</v>
      </c>
      <c r="DC127">
        <v>0</v>
      </c>
      <c r="DD127">
        <v>0</v>
      </c>
      <c r="DE127">
        <v>0</v>
      </c>
      <c r="DF127">
        <v>0</v>
      </c>
      <c r="DG127">
        <v>0</v>
      </c>
      <c r="DH127">
        <v>0</v>
      </c>
      <c r="DI127">
        <v>0</v>
      </c>
      <c r="DJ127">
        <v>0</v>
      </c>
      <c r="DK127">
        <v>0</v>
      </c>
      <c r="DL127">
        <v>0</v>
      </c>
      <c r="DM127">
        <v>0</v>
      </c>
      <c r="DN127">
        <v>0</v>
      </c>
      <c r="DO127">
        <v>0</v>
      </c>
      <c r="DP127">
        <v>0</v>
      </c>
      <c r="DQ127">
        <v>1</v>
      </c>
      <c r="DR127">
        <v>1</v>
      </c>
      <c r="DS127">
        <v>1</v>
      </c>
      <c r="DT127">
        <v>0</v>
      </c>
      <c r="DU127">
        <v>0</v>
      </c>
      <c r="DV127">
        <v>0</v>
      </c>
      <c r="DW127">
        <v>0</v>
      </c>
      <c r="DX127">
        <v>0</v>
      </c>
      <c r="DY127">
        <v>0</v>
      </c>
      <c r="DZ127">
        <v>0</v>
      </c>
      <c r="EA127">
        <v>0</v>
      </c>
      <c r="EB127">
        <v>0</v>
      </c>
      <c r="EC127" s="23"/>
      <c r="ED127">
        <v>0</v>
      </c>
      <c r="EE127">
        <v>0</v>
      </c>
      <c r="EF127">
        <v>0</v>
      </c>
      <c r="EG127">
        <v>0</v>
      </c>
      <c r="EH127">
        <v>0</v>
      </c>
      <c r="EI127">
        <v>0</v>
      </c>
      <c r="EJ127">
        <v>0</v>
      </c>
      <c r="EK127">
        <v>0</v>
      </c>
      <c r="EL127">
        <v>0</v>
      </c>
      <c r="EM127">
        <v>0</v>
      </c>
      <c r="EN127">
        <v>0</v>
      </c>
      <c r="EO127">
        <v>0</v>
      </c>
      <c r="EP127">
        <v>0</v>
      </c>
      <c r="EQ127">
        <v>0</v>
      </c>
      <c r="ER127">
        <v>0</v>
      </c>
      <c r="ES127">
        <v>0</v>
      </c>
      <c r="ET127">
        <v>0</v>
      </c>
      <c r="EU127">
        <v>0</v>
      </c>
      <c r="EV127">
        <v>0</v>
      </c>
      <c r="EW127">
        <v>0</v>
      </c>
      <c r="EX127">
        <v>0</v>
      </c>
      <c r="EY127">
        <v>0</v>
      </c>
      <c r="EZ127">
        <v>0</v>
      </c>
      <c r="FA127">
        <v>0</v>
      </c>
      <c r="FB127">
        <v>0</v>
      </c>
      <c r="FC127">
        <v>0</v>
      </c>
      <c r="FD127">
        <v>0</v>
      </c>
      <c r="FE127">
        <v>0</v>
      </c>
      <c r="FF127">
        <v>0</v>
      </c>
      <c r="FG127">
        <v>0</v>
      </c>
      <c r="FH127">
        <v>0</v>
      </c>
      <c r="FI127">
        <v>0</v>
      </c>
      <c r="FJ127">
        <v>0</v>
      </c>
      <c r="FK127">
        <v>0</v>
      </c>
      <c r="FL127">
        <v>0</v>
      </c>
      <c r="FM127">
        <v>0</v>
      </c>
      <c r="FN127">
        <v>0</v>
      </c>
      <c r="FO127">
        <v>0</v>
      </c>
      <c r="FP127">
        <v>0</v>
      </c>
      <c r="FQ127">
        <v>0</v>
      </c>
      <c r="FR127">
        <v>0</v>
      </c>
      <c r="FS127">
        <v>0</v>
      </c>
      <c r="FT127">
        <v>0</v>
      </c>
      <c r="FU127">
        <v>0</v>
      </c>
      <c r="FV127">
        <v>0</v>
      </c>
      <c r="FW127">
        <v>0</v>
      </c>
      <c r="FX127">
        <v>0</v>
      </c>
      <c r="FY127">
        <v>0</v>
      </c>
      <c r="FZ127">
        <v>0</v>
      </c>
      <c r="GA127">
        <v>0</v>
      </c>
      <c r="GB127">
        <v>0</v>
      </c>
      <c r="GC127">
        <v>0</v>
      </c>
      <c r="GD127">
        <v>0</v>
      </c>
      <c r="GE127">
        <v>0</v>
      </c>
      <c r="GF127">
        <v>0</v>
      </c>
      <c r="GG127" s="60">
        <v>0</v>
      </c>
      <c r="GH127" s="60">
        <v>0</v>
      </c>
      <c r="GI127" s="60">
        <v>0</v>
      </c>
      <c r="GJ127" s="60">
        <v>0</v>
      </c>
      <c r="GK127" s="60">
        <v>0</v>
      </c>
      <c r="GL127">
        <v>0</v>
      </c>
      <c r="GM127">
        <v>0</v>
      </c>
      <c r="GN127">
        <v>0</v>
      </c>
      <c r="GO127">
        <v>0</v>
      </c>
      <c r="GP127">
        <v>0</v>
      </c>
      <c r="GQ127">
        <v>0</v>
      </c>
      <c r="GR127">
        <v>0</v>
      </c>
      <c r="GS127">
        <v>0</v>
      </c>
      <c r="GT127">
        <v>0</v>
      </c>
      <c r="GU127">
        <v>0</v>
      </c>
      <c r="GV127">
        <v>0</v>
      </c>
      <c r="GW127">
        <v>0</v>
      </c>
      <c r="GX127">
        <v>0</v>
      </c>
      <c r="GY127">
        <v>0</v>
      </c>
      <c r="GZ127">
        <v>0</v>
      </c>
      <c r="HA127">
        <v>0</v>
      </c>
      <c r="HB127">
        <v>0</v>
      </c>
      <c r="HC127">
        <v>0</v>
      </c>
      <c r="HD127">
        <v>0</v>
      </c>
      <c r="HE127">
        <v>0</v>
      </c>
      <c r="HF127">
        <v>0</v>
      </c>
      <c r="HG127">
        <v>0</v>
      </c>
      <c r="HH127">
        <v>0</v>
      </c>
      <c r="HI127">
        <v>0</v>
      </c>
      <c r="HJ127">
        <v>0</v>
      </c>
      <c r="HK127">
        <v>0</v>
      </c>
      <c r="HL127">
        <v>0</v>
      </c>
      <c r="HM127">
        <v>0</v>
      </c>
      <c r="HN127">
        <v>0</v>
      </c>
      <c r="HO127">
        <v>0</v>
      </c>
      <c r="HP127">
        <v>0</v>
      </c>
      <c r="HQ127">
        <v>0</v>
      </c>
      <c r="HR127">
        <v>0</v>
      </c>
      <c r="HS127">
        <v>0</v>
      </c>
      <c r="HT127">
        <v>0</v>
      </c>
      <c r="HU127">
        <v>0</v>
      </c>
      <c r="HV127">
        <v>0</v>
      </c>
      <c r="HW127">
        <v>0</v>
      </c>
      <c r="HX127">
        <v>0</v>
      </c>
      <c r="HY127">
        <v>0</v>
      </c>
      <c r="HZ127">
        <v>0</v>
      </c>
      <c r="IA127">
        <v>0</v>
      </c>
      <c r="IB127">
        <v>0</v>
      </c>
      <c r="IC127">
        <v>0</v>
      </c>
      <c r="ID127">
        <v>0</v>
      </c>
      <c r="IE127">
        <v>0</v>
      </c>
      <c r="IF127">
        <v>0</v>
      </c>
      <c r="IG127">
        <v>0</v>
      </c>
      <c r="IH127">
        <v>0</v>
      </c>
      <c r="II127">
        <v>0</v>
      </c>
      <c r="IJ127">
        <v>0</v>
      </c>
      <c r="IK127">
        <v>0</v>
      </c>
      <c r="IL127">
        <v>0</v>
      </c>
      <c r="IM127">
        <v>0</v>
      </c>
      <c r="IN127" s="26">
        <v>0</v>
      </c>
    </row>
    <row r="128" spans="1:248" x14ac:dyDescent="0.35">
      <c r="A128" s="27">
        <v>81</v>
      </c>
      <c r="B128" t="s">
        <v>282</v>
      </c>
      <c r="C128" t="s">
        <v>283</v>
      </c>
      <c r="D128">
        <v>0</v>
      </c>
      <c r="E128">
        <v>0</v>
      </c>
      <c r="F128">
        <v>0</v>
      </c>
      <c r="G128">
        <v>1</v>
      </c>
      <c r="H128">
        <v>1</v>
      </c>
      <c r="I128">
        <v>0</v>
      </c>
      <c r="J128">
        <v>0</v>
      </c>
      <c r="K128">
        <v>0</v>
      </c>
      <c r="L128">
        <v>0</v>
      </c>
      <c r="M128">
        <v>0</v>
      </c>
      <c r="N128">
        <v>0</v>
      </c>
      <c r="O128">
        <v>0</v>
      </c>
      <c r="P128">
        <v>0</v>
      </c>
      <c r="Q128">
        <v>0</v>
      </c>
      <c r="R128">
        <v>0</v>
      </c>
      <c r="S128">
        <v>0</v>
      </c>
      <c r="T128">
        <v>0</v>
      </c>
      <c r="U128">
        <v>0</v>
      </c>
      <c r="V128">
        <v>1</v>
      </c>
      <c r="W128">
        <v>1</v>
      </c>
      <c r="X128">
        <v>0</v>
      </c>
      <c r="Y128">
        <v>0</v>
      </c>
      <c r="Z128">
        <v>0</v>
      </c>
      <c r="AA128">
        <v>0</v>
      </c>
      <c r="AB128">
        <v>0</v>
      </c>
      <c r="AC128">
        <v>0</v>
      </c>
      <c r="AD128">
        <v>0</v>
      </c>
      <c r="AE128">
        <v>0</v>
      </c>
      <c r="AF128">
        <v>1</v>
      </c>
      <c r="AG128">
        <v>1</v>
      </c>
      <c r="AH128">
        <v>0</v>
      </c>
      <c r="AI128">
        <v>0</v>
      </c>
      <c r="AJ128">
        <v>0</v>
      </c>
      <c r="AK128">
        <v>0</v>
      </c>
      <c r="AL128">
        <v>0</v>
      </c>
      <c r="AM128">
        <v>0</v>
      </c>
      <c r="AN128">
        <v>1</v>
      </c>
      <c r="AO128">
        <v>0</v>
      </c>
      <c r="AP128">
        <v>1</v>
      </c>
      <c r="AQ128">
        <v>1</v>
      </c>
      <c r="AR128">
        <v>0</v>
      </c>
      <c r="AS128">
        <v>0</v>
      </c>
      <c r="AT128">
        <v>1</v>
      </c>
      <c r="AU128">
        <v>1</v>
      </c>
      <c r="AV128">
        <v>1</v>
      </c>
      <c r="AW128">
        <v>0</v>
      </c>
      <c r="AX128">
        <v>0</v>
      </c>
      <c r="AY128">
        <v>0</v>
      </c>
      <c r="AZ128">
        <v>0</v>
      </c>
      <c r="BA128">
        <v>0</v>
      </c>
      <c r="BB128">
        <v>0</v>
      </c>
      <c r="BC128">
        <v>0</v>
      </c>
      <c r="BD128">
        <v>0</v>
      </c>
      <c r="BE128">
        <v>0</v>
      </c>
      <c r="BF128">
        <v>0</v>
      </c>
      <c r="BG128">
        <v>0</v>
      </c>
      <c r="BH128">
        <v>0</v>
      </c>
      <c r="BI128">
        <v>0</v>
      </c>
      <c r="BJ128">
        <v>0</v>
      </c>
      <c r="BK128">
        <v>0</v>
      </c>
      <c r="BL128">
        <v>0</v>
      </c>
      <c r="BM128">
        <v>0</v>
      </c>
      <c r="BN128">
        <v>0</v>
      </c>
      <c r="BO128">
        <v>0</v>
      </c>
      <c r="BP128">
        <v>1</v>
      </c>
      <c r="BQ128">
        <v>0</v>
      </c>
      <c r="BR128">
        <v>0</v>
      </c>
      <c r="BS128">
        <v>0</v>
      </c>
      <c r="BT128">
        <v>0</v>
      </c>
      <c r="BU128">
        <v>0</v>
      </c>
      <c r="BV128">
        <v>0</v>
      </c>
      <c r="BW128">
        <v>0</v>
      </c>
      <c r="BX128">
        <v>0</v>
      </c>
      <c r="BY128">
        <v>0</v>
      </c>
      <c r="BZ128">
        <v>0</v>
      </c>
      <c r="CA128">
        <v>0</v>
      </c>
      <c r="CB128">
        <v>0</v>
      </c>
      <c r="CC128">
        <v>0</v>
      </c>
      <c r="CD128">
        <v>0</v>
      </c>
      <c r="CE128">
        <v>0</v>
      </c>
      <c r="CF128">
        <v>0</v>
      </c>
      <c r="CG128">
        <v>0</v>
      </c>
      <c r="CH128">
        <v>0</v>
      </c>
      <c r="CI128">
        <v>0</v>
      </c>
      <c r="CJ128">
        <v>0</v>
      </c>
      <c r="CK128">
        <v>0</v>
      </c>
      <c r="CL128">
        <v>0</v>
      </c>
      <c r="CM128">
        <v>0</v>
      </c>
      <c r="CN128">
        <v>0</v>
      </c>
      <c r="CO128">
        <v>0</v>
      </c>
      <c r="CP128">
        <v>0</v>
      </c>
      <c r="CQ128">
        <v>0</v>
      </c>
      <c r="CR128">
        <v>0</v>
      </c>
      <c r="CS128">
        <v>0</v>
      </c>
      <c r="CT128">
        <v>0</v>
      </c>
      <c r="CU128">
        <v>0</v>
      </c>
      <c r="CV128">
        <v>0</v>
      </c>
      <c r="CW128">
        <v>0</v>
      </c>
      <c r="CX128">
        <v>0</v>
      </c>
      <c r="CY128">
        <v>0</v>
      </c>
      <c r="CZ128">
        <v>0</v>
      </c>
      <c r="DA128">
        <v>0</v>
      </c>
      <c r="DB128">
        <v>1</v>
      </c>
      <c r="DC128">
        <v>0</v>
      </c>
      <c r="DD128">
        <v>0</v>
      </c>
      <c r="DE128">
        <v>0</v>
      </c>
      <c r="DF128">
        <v>0</v>
      </c>
      <c r="DG128">
        <v>0</v>
      </c>
      <c r="DH128">
        <v>0</v>
      </c>
      <c r="DI128">
        <v>0</v>
      </c>
      <c r="DJ128">
        <v>0</v>
      </c>
      <c r="DK128">
        <v>0</v>
      </c>
      <c r="DL128">
        <v>0</v>
      </c>
      <c r="DM128">
        <v>0</v>
      </c>
      <c r="DN128">
        <v>0</v>
      </c>
      <c r="DO128">
        <v>0</v>
      </c>
      <c r="DP128">
        <v>0</v>
      </c>
      <c r="DQ128">
        <v>0</v>
      </c>
      <c r="DR128">
        <v>0</v>
      </c>
      <c r="DS128">
        <v>0</v>
      </c>
      <c r="DT128">
        <v>0</v>
      </c>
      <c r="DU128">
        <v>0</v>
      </c>
      <c r="DV128">
        <v>0</v>
      </c>
      <c r="DW128">
        <v>0</v>
      </c>
      <c r="DX128">
        <v>0</v>
      </c>
      <c r="DY128">
        <v>0</v>
      </c>
      <c r="DZ128">
        <v>0</v>
      </c>
      <c r="EA128">
        <v>0</v>
      </c>
      <c r="EB128">
        <v>0</v>
      </c>
      <c r="EC128" s="23"/>
      <c r="ED128">
        <v>0</v>
      </c>
      <c r="EE128">
        <v>0</v>
      </c>
      <c r="EF128">
        <v>0</v>
      </c>
      <c r="EG128">
        <v>1</v>
      </c>
      <c r="EH128">
        <v>0</v>
      </c>
      <c r="EI128">
        <v>0</v>
      </c>
      <c r="EJ128">
        <v>0</v>
      </c>
      <c r="EK128">
        <v>0</v>
      </c>
      <c r="EL128">
        <v>0</v>
      </c>
      <c r="EM128">
        <v>0</v>
      </c>
      <c r="EN128">
        <v>0</v>
      </c>
      <c r="EO128">
        <v>0</v>
      </c>
      <c r="EP128">
        <v>0</v>
      </c>
      <c r="EQ128">
        <v>0</v>
      </c>
      <c r="ER128">
        <v>0</v>
      </c>
      <c r="ES128">
        <v>0</v>
      </c>
      <c r="ET128">
        <v>0</v>
      </c>
      <c r="EU128">
        <v>0</v>
      </c>
      <c r="EV128">
        <v>0</v>
      </c>
      <c r="EW128">
        <v>0</v>
      </c>
      <c r="EX128">
        <v>0</v>
      </c>
      <c r="EY128">
        <v>0</v>
      </c>
      <c r="EZ128">
        <v>0</v>
      </c>
      <c r="FA128">
        <v>0</v>
      </c>
      <c r="FB128">
        <v>0</v>
      </c>
      <c r="FC128">
        <v>0</v>
      </c>
      <c r="FD128">
        <v>0</v>
      </c>
      <c r="FE128">
        <v>0</v>
      </c>
      <c r="FF128">
        <v>0</v>
      </c>
      <c r="FG128">
        <v>0</v>
      </c>
      <c r="FH128">
        <v>0</v>
      </c>
      <c r="FI128">
        <v>0</v>
      </c>
      <c r="FJ128">
        <v>0</v>
      </c>
      <c r="FK128">
        <v>0</v>
      </c>
      <c r="FL128">
        <v>0</v>
      </c>
      <c r="FM128">
        <v>0</v>
      </c>
      <c r="FN128">
        <v>0</v>
      </c>
      <c r="FO128">
        <v>0</v>
      </c>
      <c r="FP128">
        <v>0</v>
      </c>
      <c r="FQ128">
        <v>0</v>
      </c>
      <c r="FR128">
        <v>0</v>
      </c>
      <c r="FS128">
        <v>0</v>
      </c>
      <c r="FT128">
        <v>0</v>
      </c>
      <c r="FU128">
        <v>0</v>
      </c>
      <c r="FV128">
        <v>0</v>
      </c>
      <c r="FW128">
        <v>0</v>
      </c>
      <c r="FX128">
        <v>0</v>
      </c>
      <c r="FY128">
        <v>0</v>
      </c>
      <c r="FZ128">
        <v>0</v>
      </c>
      <c r="GA128">
        <v>0</v>
      </c>
      <c r="GB128">
        <v>0</v>
      </c>
      <c r="GC128">
        <v>0</v>
      </c>
      <c r="GD128">
        <v>0</v>
      </c>
      <c r="GE128">
        <v>0</v>
      </c>
      <c r="GF128">
        <v>0</v>
      </c>
      <c r="GG128" s="60">
        <v>0</v>
      </c>
      <c r="GH128" s="60">
        <v>0</v>
      </c>
      <c r="GI128" s="60">
        <v>0</v>
      </c>
      <c r="GJ128" s="60">
        <v>0</v>
      </c>
      <c r="GK128" s="60">
        <v>0</v>
      </c>
      <c r="GL128">
        <v>0</v>
      </c>
      <c r="GM128">
        <v>0</v>
      </c>
      <c r="GN128">
        <v>0</v>
      </c>
      <c r="GO128">
        <v>0</v>
      </c>
      <c r="GP128">
        <v>0</v>
      </c>
      <c r="GQ128">
        <v>0</v>
      </c>
      <c r="GR128">
        <v>0</v>
      </c>
      <c r="GS128">
        <v>0</v>
      </c>
      <c r="GT128">
        <v>0</v>
      </c>
      <c r="GU128">
        <v>0</v>
      </c>
      <c r="GV128">
        <v>0</v>
      </c>
      <c r="GW128">
        <v>0</v>
      </c>
      <c r="GX128">
        <v>0</v>
      </c>
      <c r="GY128">
        <v>0</v>
      </c>
      <c r="GZ128">
        <v>0</v>
      </c>
      <c r="HA128">
        <v>0</v>
      </c>
      <c r="HB128">
        <v>0</v>
      </c>
      <c r="HC128">
        <v>0</v>
      </c>
      <c r="HD128">
        <v>0</v>
      </c>
      <c r="HE128">
        <v>0</v>
      </c>
      <c r="HF128">
        <v>0</v>
      </c>
      <c r="HG128">
        <v>0</v>
      </c>
      <c r="HH128">
        <v>0</v>
      </c>
      <c r="HI128">
        <v>0</v>
      </c>
      <c r="HJ128">
        <v>0</v>
      </c>
      <c r="HK128">
        <v>0</v>
      </c>
      <c r="HL128">
        <v>0</v>
      </c>
      <c r="HM128">
        <v>0</v>
      </c>
      <c r="HN128">
        <v>0</v>
      </c>
      <c r="HO128">
        <v>0</v>
      </c>
      <c r="HP128">
        <v>0</v>
      </c>
      <c r="HQ128">
        <v>0</v>
      </c>
      <c r="HR128">
        <v>0</v>
      </c>
      <c r="HS128">
        <v>0</v>
      </c>
      <c r="HT128">
        <v>0</v>
      </c>
      <c r="HU128">
        <v>0</v>
      </c>
      <c r="HV128">
        <v>0</v>
      </c>
      <c r="HW128">
        <v>0</v>
      </c>
      <c r="HX128">
        <v>0</v>
      </c>
      <c r="HY128">
        <v>0</v>
      </c>
      <c r="HZ128">
        <v>0</v>
      </c>
      <c r="IA128">
        <v>0</v>
      </c>
      <c r="IB128">
        <v>0</v>
      </c>
      <c r="IC128">
        <v>0</v>
      </c>
      <c r="ID128">
        <v>0</v>
      </c>
      <c r="IE128">
        <v>0</v>
      </c>
      <c r="IF128">
        <v>0</v>
      </c>
      <c r="IG128">
        <v>0</v>
      </c>
      <c r="IH128">
        <v>0</v>
      </c>
      <c r="II128">
        <v>0</v>
      </c>
      <c r="IJ128">
        <v>0</v>
      </c>
      <c r="IK128">
        <v>0</v>
      </c>
      <c r="IL128">
        <v>0</v>
      </c>
      <c r="IM128">
        <v>0</v>
      </c>
      <c r="IN128" s="26">
        <v>0</v>
      </c>
    </row>
    <row r="129" spans="1:248" x14ac:dyDescent="0.35">
      <c r="A129" s="28" t="s">
        <v>284</v>
      </c>
      <c r="EC129" s="23"/>
      <c r="IN129" s="26"/>
    </row>
    <row r="130" spans="1:248" x14ac:dyDescent="0.35">
      <c r="A130" s="27">
        <v>82</v>
      </c>
      <c r="B130" t="s">
        <v>285</v>
      </c>
      <c r="C130" t="s">
        <v>286</v>
      </c>
      <c r="D130">
        <v>0</v>
      </c>
      <c r="E130">
        <v>0</v>
      </c>
      <c r="F130">
        <v>0</v>
      </c>
      <c r="G130">
        <v>0</v>
      </c>
      <c r="H130">
        <v>0</v>
      </c>
      <c r="I130">
        <v>0</v>
      </c>
      <c r="J130">
        <v>0</v>
      </c>
      <c r="K130">
        <v>0</v>
      </c>
      <c r="L130">
        <v>0</v>
      </c>
      <c r="M130">
        <v>0</v>
      </c>
      <c r="N130">
        <v>0</v>
      </c>
      <c r="O130">
        <v>0</v>
      </c>
      <c r="P130">
        <v>0</v>
      </c>
      <c r="Q130">
        <v>0</v>
      </c>
      <c r="R130">
        <v>0</v>
      </c>
      <c r="S130">
        <v>0</v>
      </c>
      <c r="T130">
        <v>0</v>
      </c>
      <c r="U130">
        <v>0</v>
      </c>
      <c r="V130">
        <v>0</v>
      </c>
      <c r="W130">
        <v>0</v>
      </c>
      <c r="X130">
        <v>0</v>
      </c>
      <c r="Y130">
        <v>0</v>
      </c>
      <c r="Z130">
        <v>0</v>
      </c>
      <c r="AA130">
        <v>0</v>
      </c>
      <c r="AB130">
        <v>0</v>
      </c>
      <c r="AC130">
        <v>0</v>
      </c>
      <c r="AD130">
        <v>0</v>
      </c>
      <c r="AE130">
        <v>0</v>
      </c>
      <c r="AF130">
        <v>0</v>
      </c>
      <c r="AG130">
        <v>0</v>
      </c>
      <c r="AH130">
        <v>0</v>
      </c>
      <c r="AI130">
        <v>0</v>
      </c>
      <c r="AJ130">
        <v>0</v>
      </c>
      <c r="AK130">
        <v>0</v>
      </c>
      <c r="AL130">
        <v>0</v>
      </c>
      <c r="AM130">
        <v>0</v>
      </c>
      <c r="AN130">
        <v>0</v>
      </c>
      <c r="AO130">
        <v>0</v>
      </c>
      <c r="AP130">
        <v>0</v>
      </c>
      <c r="AQ130">
        <v>0</v>
      </c>
      <c r="AR130">
        <v>0</v>
      </c>
      <c r="AS130">
        <v>0</v>
      </c>
      <c r="AT130">
        <v>0</v>
      </c>
      <c r="AU130">
        <v>0</v>
      </c>
      <c r="AV130">
        <v>0</v>
      </c>
      <c r="AW130">
        <v>0</v>
      </c>
      <c r="AX130">
        <v>0</v>
      </c>
      <c r="AY130">
        <v>0</v>
      </c>
      <c r="AZ130">
        <v>0</v>
      </c>
      <c r="BA130">
        <v>0</v>
      </c>
      <c r="BB130">
        <v>0</v>
      </c>
      <c r="BC130">
        <v>0</v>
      </c>
      <c r="BD130">
        <v>0</v>
      </c>
      <c r="BE130">
        <v>0</v>
      </c>
      <c r="BF130">
        <v>0</v>
      </c>
      <c r="BG130">
        <v>0</v>
      </c>
      <c r="BH130">
        <v>0</v>
      </c>
      <c r="BI130">
        <v>0</v>
      </c>
      <c r="BJ130">
        <v>0</v>
      </c>
      <c r="BK130">
        <v>0</v>
      </c>
      <c r="BL130">
        <v>0</v>
      </c>
      <c r="BM130">
        <v>0</v>
      </c>
      <c r="BN130">
        <v>0</v>
      </c>
      <c r="BO130">
        <v>0</v>
      </c>
      <c r="BP130">
        <v>0</v>
      </c>
      <c r="BQ130">
        <v>1</v>
      </c>
      <c r="BR130">
        <v>0</v>
      </c>
      <c r="BS130">
        <v>0</v>
      </c>
      <c r="BT130">
        <v>0</v>
      </c>
      <c r="BU130">
        <v>0</v>
      </c>
      <c r="BV130">
        <v>0</v>
      </c>
      <c r="BW130">
        <v>0</v>
      </c>
      <c r="BX130">
        <v>0</v>
      </c>
      <c r="BY130">
        <v>0</v>
      </c>
      <c r="BZ130">
        <v>0</v>
      </c>
      <c r="CA130">
        <v>0</v>
      </c>
      <c r="CB130">
        <v>0</v>
      </c>
      <c r="CC130">
        <v>0</v>
      </c>
      <c r="CD130">
        <v>0</v>
      </c>
      <c r="CE130">
        <v>0</v>
      </c>
      <c r="CF130">
        <v>0</v>
      </c>
      <c r="CG130">
        <v>0</v>
      </c>
      <c r="CH130">
        <v>0</v>
      </c>
      <c r="CI130">
        <v>0</v>
      </c>
      <c r="CJ130">
        <v>0</v>
      </c>
      <c r="CK130">
        <v>1</v>
      </c>
      <c r="CL130">
        <v>1</v>
      </c>
      <c r="CM130">
        <v>1</v>
      </c>
      <c r="CN130">
        <v>1</v>
      </c>
      <c r="CO130">
        <v>1</v>
      </c>
      <c r="CP130">
        <v>0</v>
      </c>
      <c r="CQ130">
        <v>0</v>
      </c>
      <c r="CR130">
        <v>1</v>
      </c>
      <c r="CS130">
        <v>1</v>
      </c>
      <c r="CT130">
        <v>1</v>
      </c>
      <c r="CU130">
        <v>0</v>
      </c>
      <c r="CV130">
        <v>0</v>
      </c>
      <c r="CW130">
        <v>0</v>
      </c>
      <c r="CX130">
        <v>0</v>
      </c>
      <c r="CY130">
        <v>0</v>
      </c>
      <c r="CZ130">
        <v>0</v>
      </c>
      <c r="DA130">
        <v>0</v>
      </c>
      <c r="DB130">
        <v>1</v>
      </c>
      <c r="DC130">
        <v>0</v>
      </c>
      <c r="DD130">
        <v>0</v>
      </c>
      <c r="DE130">
        <v>0</v>
      </c>
      <c r="DF130">
        <v>0</v>
      </c>
      <c r="DG130">
        <v>1</v>
      </c>
      <c r="DH130">
        <v>1</v>
      </c>
      <c r="DI130">
        <v>0</v>
      </c>
      <c r="DJ130">
        <v>0</v>
      </c>
      <c r="DK130">
        <v>0</v>
      </c>
      <c r="DL130">
        <v>0</v>
      </c>
      <c r="DM130">
        <v>0</v>
      </c>
      <c r="DN130">
        <v>0</v>
      </c>
      <c r="DO130">
        <v>0</v>
      </c>
      <c r="DP130">
        <v>0</v>
      </c>
      <c r="DQ130">
        <v>1</v>
      </c>
      <c r="DR130">
        <v>1</v>
      </c>
      <c r="DS130">
        <v>1</v>
      </c>
      <c r="DT130">
        <v>0</v>
      </c>
      <c r="DU130">
        <v>0</v>
      </c>
      <c r="DV130">
        <v>0</v>
      </c>
      <c r="DW130">
        <v>0</v>
      </c>
      <c r="DX130">
        <v>0</v>
      </c>
      <c r="DY130">
        <v>0</v>
      </c>
      <c r="DZ130">
        <v>0</v>
      </c>
      <c r="EA130">
        <v>0</v>
      </c>
      <c r="EB130">
        <v>0</v>
      </c>
      <c r="EC130" s="23"/>
      <c r="ED130">
        <v>0</v>
      </c>
      <c r="EE130">
        <v>0</v>
      </c>
      <c r="EF130">
        <v>0</v>
      </c>
      <c r="EG130">
        <v>1</v>
      </c>
      <c r="EH130">
        <v>0</v>
      </c>
      <c r="EI130">
        <v>0</v>
      </c>
      <c r="EJ130">
        <v>0</v>
      </c>
      <c r="EK130">
        <v>0</v>
      </c>
      <c r="EL130">
        <v>1</v>
      </c>
      <c r="EM130">
        <v>1</v>
      </c>
      <c r="EN130">
        <v>0</v>
      </c>
      <c r="EO130">
        <v>0</v>
      </c>
      <c r="EP130">
        <v>1</v>
      </c>
      <c r="EQ130">
        <v>1</v>
      </c>
      <c r="ER130">
        <v>1</v>
      </c>
      <c r="ES130">
        <v>0</v>
      </c>
      <c r="ET130">
        <v>0</v>
      </c>
      <c r="EU130">
        <v>0</v>
      </c>
      <c r="EV130">
        <v>0</v>
      </c>
      <c r="EW130">
        <v>0</v>
      </c>
      <c r="EX130">
        <v>0</v>
      </c>
      <c r="EY130">
        <v>0</v>
      </c>
      <c r="EZ130">
        <v>0</v>
      </c>
      <c r="FA130">
        <v>0</v>
      </c>
      <c r="FB130">
        <v>0</v>
      </c>
      <c r="FC130">
        <v>0</v>
      </c>
      <c r="FD130">
        <v>0</v>
      </c>
      <c r="FE130">
        <v>1</v>
      </c>
      <c r="FF130">
        <v>1</v>
      </c>
      <c r="FG130">
        <v>1</v>
      </c>
      <c r="FH130">
        <v>0</v>
      </c>
      <c r="FI130">
        <v>0</v>
      </c>
      <c r="FJ130">
        <v>0</v>
      </c>
      <c r="FK130">
        <v>0</v>
      </c>
      <c r="FL130">
        <v>0</v>
      </c>
      <c r="FM130">
        <v>0</v>
      </c>
      <c r="FN130">
        <v>0</v>
      </c>
      <c r="FO130">
        <v>0</v>
      </c>
      <c r="FP130">
        <v>0</v>
      </c>
      <c r="FQ130">
        <v>0</v>
      </c>
      <c r="FR130">
        <v>0</v>
      </c>
      <c r="FS130">
        <v>0</v>
      </c>
      <c r="FT130">
        <v>0</v>
      </c>
      <c r="FU130">
        <v>0</v>
      </c>
      <c r="FV130">
        <v>0</v>
      </c>
      <c r="FW130">
        <v>0</v>
      </c>
      <c r="FX130">
        <v>0</v>
      </c>
      <c r="FY130">
        <v>0</v>
      </c>
      <c r="FZ130">
        <v>0</v>
      </c>
      <c r="GA130">
        <v>0</v>
      </c>
      <c r="GB130">
        <v>0</v>
      </c>
      <c r="GC130">
        <v>0</v>
      </c>
      <c r="GD130">
        <v>1</v>
      </c>
      <c r="GE130">
        <v>1</v>
      </c>
      <c r="GF130">
        <v>1</v>
      </c>
      <c r="GG130" s="60">
        <v>0</v>
      </c>
      <c r="GH130" s="60">
        <v>0</v>
      </c>
      <c r="GI130" s="60">
        <v>0</v>
      </c>
      <c r="GJ130" s="60">
        <v>0</v>
      </c>
      <c r="GK130" s="60">
        <v>0</v>
      </c>
      <c r="GL130">
        <v>0</v>
      </c>
      <c r="GM130">
        <v>0</v>
      </c>
      <c r="GN130">
        <v>0</v>
      </c>
      <c r="GO130">
        <v>0</v>
      </c>
      <c r="GP130">
        <v>1</v>
      </c>
      <c r="GQ130">
        <v>0</v>
      </c>
      <c r="GR130">
        <v>0</v>
      </c>
      <c r="GS130">
        <v>1</v>
      </c>
      <c r="GT130">
        <v>1</v>
      </c>
      <c r="GU130">
        <v>1</v>
      </c>
      <c r="GV130">
        <v>0</v>
      </c>
      <c r="GW130">
        <v>0</v>
      </c>
      <c r="GX130">
        <v>0</v>
      </c>
      <c r="GY130">
        <v>1</v>
      </c>
      <c r="GZ130">
        <v>0</v>
      </c>
      <c r="HA130">
        <v>0</v>
      </c>
      <c r="HB130">
        <v>0</v>
      </c>
      <c r="HC130">
        <v>0</v>
      </c>
      <c r="HD130">
        <v>0</v>
      </c>
      <c r="HE130">
        <v>0</v>
      </c>
      <c r="HF130">
        <v>0</v>
      </c>
      <c r="HG130">
        <v>0</v>
      </c>
      <c r="HH130">
        <v>1</v>
      </c>
      <c r="HI130">
        <v>1</v>
      </c>
      <c r="HJ130">
        <v>1</v>
      </c>
      <c r="HK130">
        <v>0</v>
      </c>
      <c r="HL130">
        <v>0</v>
      </c>
      <c r="HM130">
        <v>0</v>
      </c>
      <c r="HN130">
        <v>0</v>
      </c>
      <c r="HO130">
        <v>0</v>
      </c>
      <c r="HP130">
        <v>0</v>
      </c>
      <c r="HQ130">
        <v>0</v>
      </c>
      <c r="HR130">
        <v>0</v>
      </c>
      <c r="HS130">
        <v>0</v>
      </c>
      <c r="HT130">
        <v>0</v>
      </c>
      <c r="HU130">
        <v>0</v>
      </c>
      <c r="HV130">
        <v>0</v>
      </c>
      <c r="HW130">
        <v>1</v>
      </c>
      <c r="HX130">
        <v>1</v>
      </c>
      <c r="HY130">
        <v>1</v>
      </c>
      <c r="HZ130">
        <v>0</v>
      </c>
      <c r="IA130">
        <v>0</v>
      </c>
      <c r="IB130">
        <v>1</v>
      </c>
      <c r="IC130">
        <v>1</v>
      </c>
      <c r="ID130">
        <v>1</v>
      </c>
      <c r="IE130">
        <v>0</v>
      </c>
      <c r="IF130">
        <v>0</v>
      </c>
      <c r="IG130">
        <v>0</v>
      </c>
      <c r="IH130">
        <v>0</v>
      </c>
      <c r="II130">
        <v>0</v>
      </c>
      <c r="IJ130">
        <v>0</v>
      </c>
      <c r="IK130">
        <v>0</v>
      </c>
      <c r="IL130">
        <v>1</v>
      </c>
      <c r="IM130">
        <v>1</v>
      </c>
      <c r="IN130" s="26">
        <v>1</v>
      </c>
    </row>
    <row r="131" spans="1:248" x14ac:dyDescent="0.35">
      <c r="A131" s="28" t="s">
        <v>287</v>
      </c>
      <c r="EC131" s="23"/>
      <c r="IN131" s="26"/>
    </row>
    <row r="132" spans="1:248" x14ac:dyDescent="0.35">
      <c r="A132" s="28" t="s">
        <v>288</v>
      </c>
      <c r="EC132" s="23"/>
      <c r="IN132" s="26"/>
    </row>
    <row r="133" spans="1:248" x14ac:dyDescent="0.35">
      <c r="A133" s="27">
        <v>83</v>
      </c>
      <c r="B133" t="s">
        <v>289</v>
      </c>
      <c r="C133" t="s">
        <v>290</v>
      </c>
      <c r="D133">
        <v>1</v>
      </c>
      <c r="E133">
        <v>0</v>
      </c>
      <c r="F133">
        <v>0</v>
      </c>
      <c r="G133">
        <v>0</v>
      </c>
      <c r="H133">
        <v>0</v>
      </c>
      <c r="I133">
        <v>1</v>
      </c>
      <c r="J133">
        <v>1</v>
      </c>
      <c r="K133">
        <v>0</v>
      </c>
      <c r="L133">
        <v>1</v>
      </c>
      <c r="M133">
        <v>0</v>
      </c>
      <c r="N133">
        <v>0</v>
      </c>
      <c r="O133">
        <v>0</v>
      </c>
      <c r="P133">
        <v>1</v>
      </c>
      <c r="Q133">
        <v>1</v>
      </c>
      <c r="R133">
        <v>1</v>
      </c>
      <c r="S133">
        <v>0</v>
      </c>
      <c r="T133">
        <v>0</v>
      </c>
      <c r="U133">
        <v>0</v>
      </c>
      <c r="V133">
        <v>0</v>
      </c>
      <c r="W133">
        <v>0</v>
      </c>
      <c r="X133">
        <v>0</v>
      </c>
      <c r="Y133">
        <v>0</v>
      </c>
      <c r="Z133">
        <v>0</v>
      </c>
      <c r="AA133">
        <v>0</v>
      </c>
      <c r="AB133">
        <v>0</v>
      </c>
      <c r="AC133">
        <v>0</v>
      </c>
      <c r="AD133">
        <v>0</v>
      </c>
      <c r="AE133">
        <v>0</v>
      </c>
      <c r="AF133">
        <v>0</v>
      </c>
      <c r="AG133">
        <v>1</v>
      </c>
      <c r="AH133">
        <v>0</v>
      </c>
      <c r="AI133">
        <v>1</v>
      </c>
      <c r="AJ133">
        <v>0</v>
      </c>
      <c r="AK133">
        <v>0</v>
      </c>
      <c r="AL133">
        <v>0</v>
      </c>
      <c r="AM133">
        <v>0</v>
      </c>
      <c r="AN133">
        <v>0</v>
      </c>
      <c r="AO133">
        <v>0</v>
      </c>
      <c r="AP133">
        <v>1</v>
      </c>
      <c r="AQ133">
        <v>1</v>
      </c>
      <c r="AR133">
        <v>0</v>
      </c>
      <c r="AS133">
        <v>0</v>
      </c>
      <c r="AT133">
        <v>1</v>
      </c>
      <c r="AU133">
        <v>1</v>
      </c>
      <c r="AV133">
        <v>1</v>
      </c>
      <c r="AW133">
        <v>1</v>
      </c>
      <c r="AX133">
        <v>1</v>
      </c>
      <c r="AY133">
        <v>1</v>
      </c>
      <c r="AZ133">
        <v>1</v>
      </c>
      <c r="BA133">
        <v>1</v>
      </c>
      <c r="BB133">
        <v>0</v>
      </c>
      <c r="BC133">
        <v>0</v>
      </c>
      <c r="BD133">
        <v>0</v>
      </c>
      <c r="BE133">
        <v>0</v>
      </c>
      <c r="BF133">
        <v>0</v>
      </c>
      <c r="BG133">
        <v>0</v>
      </c>
      <c r="BH133">
        <v>0</v>
      </c>
      <c r="BI133">
        <v>0</v>
      </c>
      <c r="BJ133">
        <v>0</v>
      </c>
      <c r="BK133">
        <v>0</v>
      </c>
      <c r="BL133">
        <v>0</v>
      </c>
      <c r="BM133">
        <v>0</v>
      </c>
      <c r="BN133">
        <v>0</v>
      </c>
      <c r="BO133">
        <v>0</v>
      </c>
      <c r="BP133">
        <v>1</v>
      </c>
      <c r="BQ133">
        <v>1</v>
      </c>
      <c r="BR133">
        <v>0</v>
      </c>
      <c r="BS133">
        <v>0</v>
      </c>
      <c r="BT133">
        <v>0</v>
      </c>
      <c r="BU133">
        <v>0</v>
      </c>
      <c r="BV133">
        <v>0</v>
      </c>
      <c r="BW133">
        <v>0</v>
      </c>
      <c r="BX133">
        <v>0</v>
      </c>
      <c r="BY133">
        <v>0</v>
      </c>
      <c r="BZ133">
        <v>0</v>
      </c>
      <c r="CA133">
        <v>0</v>
      </c>
      <c r="CB133">
        <v>0</v>
      </c>
      <c r="CC133">
        <v>0</v>
      </c>
      <c r="CD133">
        <v>1</v>
      </c>
      <c r="CE133">
        <v>1</v>
      </c>
      <c r="CF133">
        <v>0</v>
      </c>
      <c r="CG133">
        <v>0</v>
      </c>
      <c r="CH133">
        <v>0</v>
      </c>
      <c r="CI133">
        <v>0</v>
      </c>
      <c r="CJ133">
        <v>0</v>
      </c>
      <c r="CK133">
        <v>0</v>
      </c>
      <c r="CL133">
        <v>0</v>
      </c>
      <c r="CM133">
        <v>0</v>
      </c>
      <c r="CN133">
        <v>0</v>
      </c>
      <c r="CO133">
        <v>0</v>
      </c>
      <c r="CP133">
        <v>0</v>
      </c>
      <c r="CQ133">
        <v>0</v>
      </c>
      <c r="CR133">
        <v>1</v>
      </c>
      <c r="CS133">
        <v>1</v>
      </c>
      <c r="CT133">
        <v>1</v>
      </c>
      <c r="CU133">
        <v>0</v>
      </c>
      <c r="CV133">
        <v>0</v>
      </c>
      <c r="CW133">
        <v>0</v>
      </c>
      <c r="CX133">
        <v>0</v>
      </c>
      <c r="CY133">
        <v>0</v>
      </c>
      <c r="CZ133">
        <v>0</v>
      </c>
      <c r="DA133">
        <v>0</v>
      </c>
      <c r="DB133">
        <v>1</v>
      </c>
      <c r="DC133">
        <v>0</v>
      </c>
      <c r="DD133">
        <v>0</v>
      </c>
      <c r="DE133">
        <v>0</v>
      </c>
      <c r="DF133">
        <v>0</v>
      </c>
      <c r="DG133">
        <v>0</v>
      </c>
      <c r="DH133">
        <v>0</v>
      </c>
      <c r="DI133">
        <v>0</v>
      </c>
      <c r="DJ133">
        <v>0</v>
      </c>
      <c r="DK133">
        <v>0</v>
      </c>
      <c r="DL133">
        <v>0</v>
      </c>
      <c r="DM133">
        <v>0</v>
      </c>
      <c r="DN133">
        <v>1</v>
      </c>
      <c r="DO133">
        <v>0</v>
      </c>
      <c r="DP133">
        <v>0</v>
      </c>
      <c r="DQ133">
        <v>0</v>
      </c>
      <c r="DR133">
        <v>0</v>
      </c>
      <c r="DS133">
        <v>0</v>
      </c>
      <c r="DT133">
        <v>0</v>
      </c>
      <c r="DU133">
        <v>0</v>
      </c>
      <c r="DV133">
        <v>0</v>
      </c>
      <c r="DW133">
        <v>0</v>
      </c>
      <c r="DX133">
        <v>1</v>
      </c>
      <c r="DY133">
        <v>0</v>
      </c>
      <c r="DZ133">
        <v>0</v>
      </c>
      <c r="EA133">
        <v>0</v>
      </c>
      <c r="EB133">
        <v>1</v>
      </c>
      <c r="EC133" s="23"/>
      <c r="ED133">
        <v>0</v>
      </c>
      <c r="EE133">
        <v>0</v>
      </c>
      <c r="EF133">
        <v>1</v>
      </c>
      <c r="EG133">
        <v>0</v>
      </c>
      <c r="EH133">
        <v>0</v>
      </c>
      <c r="EI133">
        <v>0</v>
      </c>
      <c r="EJ133">
        <v>0</v>
      </c>
      <c r="EK133">
        <v>0</v>
      </c>
      <c r="EL133">
        <v>0</v>
      </c>
      <c r="EM133">
        <v>0</v>
      </c>
      <c r="EN133">
        <v>0</v>
      </c>
      <c r="EO133">
        <v>0</v>
      </c>
      <c r="EP133">
        <v>0</v>
      </c>
      <c r="EQ133">
        <v>0</v>
      </c>
      <c r="ER133">
        <v>0</v>
      </c>
      <c r="ES133">
        <v>0</v>
      </c>
      <c r="ET133">
        <v>0</v>
      </c>
      <c r="EU133">
        <v>0</v>
      </c>
      <c r="EV133">
        <v>0</v>
      </c>
      <c r="EW133">
        <v>0</v>
      </c>
      <c r="EX133">
        <v>0</v>
      </c>
      <c r="EY133">
        <v>0</v>
      </c>
      <c r="EZ133">
        <v>0</v>
      </c>
      <c r="FA133">
        <v>0</v>
      </c>
      <c r="FB133">
        <v>0</v>
      </c>
      <c r="FC133">
        <v>0</v>
      </c>
      <c r="FD133">
        <v>0</v>
      </c>
      <c r="FE133">
        <v>0</v>
      </c>
      <c r="FF133">
        <v>0</v>
      </c>
      <c r="FG133">
        <v>0</v>
      </c>
      <c r="FH133">
        <v>0</v>
      </c>
      <c r="FI133">
        <v>0</v>
      </c>
      <c r="FJ133">
        <v>0</v>
      </c>
      <c r="FK133">
        <v>0</v>
      </c>
      <c r="FL133">
        <v>0</v>
      </c>
      <c r="FM133">
        <v>0</v>
      </c>
      <c r="FN133">
        <v>0</v>
      </c>
      <c r="FO133">
        <v>0</v>
      </c>
      <c r="FP133">
        <v>0</v>
      </c>
      <c r="FQ133">
        <v>0</v>
      </c>
      <c r="FR133">
        <v>0</v>
      </c>
      <c r="FS133">
        <v>0</v>
      </c>
      <c r="FT133">
        <v>0</v>
      </c>
      <c r="FU133">
        <v>0</v>
      </c>
      <c r="FV133">
        <v>0</v>
      </c>
      <c r="FW133">
        <v>0</v>
      </c>
      <c r="FX133">
        <v>0</v>
      </c>
      <c r="FY133">
        <v>0</v>
      </c>
      <c r="FZ133">
        <v>0</v>
      </c>
      <c r="GA133">
        <v>0</v>
      </c>
      <c r="GB133">
        <v>0</v>
      </c>
      <c r="GC133">
        <v>0</v>
      </c>
      <c r="GD133">
        <v>0</v>
      </c>
      <c r="GE133">
        <v>0</v>
      </c>
      <c r="GF133">
        <v>0</v>
      </c>
      <c r="GG133" s="60">
        <v>0</v>
      </c>
      <c r="GH133" s="60">
        <v>0</v>
      </c>
      <c r="GI133" s="60">
        <v>0</v>
      </c>
      <c r="GJ133" s="60">
        <v>0</v>
      </c>
      <c r="GK133" s="60">
        <v>0</v>
      </c>
      <c r="GL133">
        <v>0</v>
      </c>
      <c r="GM133">
        <v>0</v>
      </c>
      <c r="GN133">
        <v>0</v>
      </c>
      <c r="GO133">
        <v>0</v>
      </c>
      <c r="GP133">
        <v>0</v>
      </c>
      <c r="GQ133">
        <v>0</v>
      </c>
      <c r="GR133">
        <v>0</v>
      </c>
      <c r="GS133">
        <v>1</v>
      </c>
      <c r="GT133">
        <v>1</v>
      </c>
      <c r="GU133">
        <v>1</v>
      </c>
      <c r="GV133">
        <v>0</v>
      </c>
      <c r="GW133">
        <v>0</v>
      </c>
      <c r="GX133">
        <v>0</v>
      </c>
      <c r="GY133">
        <v>0</v>
      </c>
      <c r="GZ133">
        <v>0</v>
      </c>
      <c r="HA133">
        <v>0</v>
      </c>
      <c r="HB133">
        <v>0</v>
      </c>
      <c r="HC133">
        <v>0</v>
      </c>
      <c r="HD133">
        <v>0</v>
      </c>
      <c r="HE133">
        <v>0</v>
      </c>
      <c r="HF133">
        <v>0</v>
      </c>
      <c r="HG133">
        <v>0</v>
      </c>
      <c r="HH133">
        <v>0</v>
      </c>
      <c r="HI133">
        <v>0</v>
      </c>
      <c r="HJ133">
        <v>0</v>
      </c>
      <c r="HK133">
        <v>0</v>
      </c>
      <c r="HL133">
        <v>0</v>
      </c>
      <c r="HM133">
        <v>0</v>
      </c>
      <c r="HN133">
        <v>0</v>
      </c>
      <c r="HO133">
        <v>0</v>
      </c>
      <c r="HP133">
        <v>0</v>
      </c>
      <c r="HQ133">
        <v>0</v>
      </c>
      <c r="HR133">
        <v>0</v>
      </c>
      <c r="HS133">
        <v>0</v>
      </c>
      <c r="HT133">
        <v>0</v>
      </c>
      <c r="HU133">
        <v>0</v>
      </c>
      <c r="HV133">
        <v>0</v>
      </c>
      <c r="HW133">
        <v>0</v>
      </c>
      <c r="HX133">
        <v>0</v>
      </c>
      <c r="HY133">
        <v>0</v>
      </c>
      <c r="HZ133">
        <v>0</v>
      </c>
      <c r="IA133">
        <v>0</v>
      </c>
      <c r="IB133">
        <v>0</v>
      </c>
      <c r="IC133">
        <v>0</v>
      </c>
      <c r="ID133">
        <v>0</v>
      </c>
      <c r="IE133">
        <v>0</v>
      </c>
      <c r="IF133">
        <v>0</v>
      </c>
      <c r="IG133">
        <v>0</v>
      </c>
      <c r="IH133">
        <v>1</v>
      </c>
      <c r="II133">
        <v>1</v>
      </c>
      <c r="IJ133">
        <v>0</v>
      </c>
      <c r="IK133">
        <v>0</v>
      </c>
      <c r="IL133">
        <v>0</v>
      </c>
      <c r="IM133">
        <v>0</v>
      </c>
      <c r="IN133" s="26">
        <v>0</v>
      </c>
    </row>
    <row r="134" spans="1:248" x14ac:dyDescent="0.35">
      <c r="A134" s="27">
        <v>84</v>
      </c>
      <c r="B134" t="s">
        <v>291</v>
      </c>
      <c r="C134" t="s">
        <v>292</v>
      </c>
      <c r="D134">
        <v>0</v>
      </c>
      <c r="E134">
        <v>0</v>
      </c>
      <c r="F134">
        <v>0</v>
      </c>
      <c r="G134">
        <v>0</v>
      </c>
      <c r="H134">
        <v>0</v>
      </c>
      <c r="I134">
        <v>0</v>
      </c>
      <c r="J134">
        <v>0</v>
      </c>
      <c r="K134">
        <v>0</v>
      </c>
      <c r="L134">
        <v>0</v>
      </c>
      <c r="M134">
        <v>0</v>
      </c>
      <c r="N134">
        <v>0</v>
      </c>
      <c r="O134">
        <v>0</v>
      </c>
      <c r="P134">
        <v>1</v>
      </c>
      <c r="Q134">
        <v>1</v>
      </c>
      <c r="R134">
        <v>1</v>
      </c>
      <c r="S134">
        <v>1</v>
      </c>
      <c r="T134">
        <v>1</v>
      </c>
      <c r="U134">
        <v>1</v>
      </c>
      <c r="V134">
        <v>0</v>
      </c>
      <c r="W134">
        <v>0</v>
      </c>
      <c r="X134">
        <v>0</v>
      </c>
      <c r="Y134">
        <v>0</v>
      </c>
      <c r="Z134">
        <v>0</v>
      </c>
      <c r="AA134">
        <v>0</v>
      </c>
      <c r="AB134">
        <v>0</v>
      </c>
      <c r="AC134">
        <v>0</v>
      </c>
      <c r="AD134">
        <v>0</v>
      </c>
      <c r="AE134">
        <v>0</v>
      </c>
      <c r="AF134">
        <v>0</v>
      </c>
      <c r="AG134">
        <v>1</v>
      </c>
      <c r="AH134">
        <v>0</v>
      </c>
      <c r="AI134">
        <v>0</v>
      </c>
      <c r="AJ134">
        <v>0</v>
      </c>
      <c r="AK134">
        <v>0</v>
      </c>
      <c r="AL134">
        <v>0</v>
      </c>
      <c r="AM134">
        <v>0</v>
      </c>
      <c r="AN134">
        <v>0</v>
      </c>
      <c r="AO134">
        <v>0</v>
      </c>
      <c r="AP134">
        <v>1</v>
      </c>
      <c r="AQ134">
        <v>1</v>
      </c>
      <c r="AR134">
        <v>0</v>
      </c>
      <c r="AS134">
        <v>0</v>
      </c>
      <c r="AT134">
        <v>1</v>
      </c>
      <c r="AU134">
        <v>1</v>
      </c>
      <c r="AV134">
        <v>1</v>
      </c>
      <c r="AW134">
        <v>1</v>
      </c>
      <c r="AX134">
        <v>1</v>
      </c>
      <c r="AY134">
        <v>1</v>
      </c>
      <c r="AZ134">
        <v>1</v>
      </c>
      <c r="BA134">
        <v>1</v>
      </c>
      <c r="BB134">
        <v>0</v>
      </c>
      <c r="BC134">
        <v>0</v>
      </c>
      <c r="BD134">
        <v>0</v>
      </c>
      <c r="BE134">
        <v>0</v>
      </c>
      <c r="BF134">
        <v>0</v>
      </c>
      <c r="BG134">
        <v>0</v>
      </c>
      <c r="BH134">
        <v>0</v>
      </c>
      <c r="BI134">
        <v>0</v>
      </c>
      <c r="BJ134">
        <v>0</v>
      </c>
      <c r="BK134">
        <v>0</v>
      </c>
      <c r="BL134">
        <v>0</v>
      </c>
      <c r="BM134">
        <v>0</v>
      </c>
      <c r="BN134">
        <v>0</v>
      </c>
      <c r="BO134">
        <v>0</v>
      </c>
      <c r="BP134">
        <v>0</v>
      </c>
      <c r="BQ134">
        <v>1</v>
      </c>
      <c r="BR134">
        <v>0</v>
      </c>
      <c r="BS134">
        <v>0</v>
      </c>
      <c r="BT134">
        <v>0</v>
      </c>
      <c r="BU134">
        <v>0</v>
      </c>
      <c r="BV134">
        <v>0</v>
      </c>
      <c r="BW134">
        <v>0</v>
      </c>
      <c r="BX134">
        <v>0</v>
      </c>
      <c r="BY134">
        <v>0</v>
      </c>
      <c r="BZ134">
        <v>0</v>
      </c>
      <c r="CA134">
        <v>0</v>
      </c>
      <c r="CB134">
        <v>0</v>
      </c>
      <c r="CC134">
        <v>0</v>
      </c>
      <c r="CD134">
        <v>1</v>
      </c>
      <c r="CE134">
        <v>1</v>
      </c>
      <c r="CF134">
        <v>0</v>
      </c>
      <c r="CG134">
        <v>0</v>
      </c>
      <c r="CH134">
        <v>0</v>
      </c>
      <c r="CI134">
        <v>0</v>
      </c>
      <c r="CJ134">
        <v>0</v>
      </c>
      <c r="CK134">
        <v>0</v>
      </c>
      <c r="CL134">
        <v>0</v>
      </c>
      <c r="CM134">
        <v>0</v>
      </c>
      <c r="CN134">
        <v>0</v>
      </c>
      <c r="CO134">
        <v>0</v>
      </c>
      <c r="CP134">
        <v>0</v>
      </c>
      <c r="CQ134">
        <v>0</v>
      </c>
      <c r="CR134">
        <v>0</v>
      </c>
      <c r="CS134">
        <v>0</v>
      </c>
      <c r="CT134">
        <v>0</v>
      </c>
      <c r="CU134">
        <v>0</v>
      </c>
      <c r="CV134">
        <v>0</v>
      </c>
      <c r="CW134">
        <v>0</v>
      </c>
      <c r="CX134">
        <v>0</v>
      </c>
      <c r="CY134">
        <v>0</v>
      </c>
      <c r="CZ134">
        <v>0</v>
      </c>
      <c r="DA134">
        <v>0</v>
      </c>
      <c r="DB134">
        <v>1</v>
      </c>
      <c r="DC134">
        <v>0</v>
      </c>
      <c r="DD134">
        <v>0</v>
      </c>
      <c r="DE134">
        <v>0</v>
      </c>
      <c r="DF134">
        <v>0</v>
      </c>
      <c r="DG134">
        <v>0</v>
      </c>
      <c r="DH134">
        <v>0</v>
      </c>
      <c r="DI134">
        <v>0</v>
      </c>
      <c r="DJ134">
        <v>0</v>
      </c>
      <c r="DK134">
        <v>0</v>
      </c>
      <c r="DL134">
        <v>0</v>
      </c>
      <c r="DM134">
        <v>0</v>
      </c>
      <c r="DN134">
        <v>1</v>
      </c>
      <c r="DO134">
        <v>0</v>
      </c>
      <c r="DP134">
        <v>0</v>
      </c>
      <c r="DQ134">
        <v>0</v>
      </c>
      <c r="DR134">
        <v>0</v>
      </c>
      <c r="DS134">
        <v>0</v>
      </c>
      <c r="DT134">
        <v>0</v>
      </c>
      <c r="DU134">
        <v>0</v>
      </c>
      <c r="DV134">
        <v>1</v>
      </c>
      <c r="DW134">
        <v>1</v>
      </c>
      <c r="DX134">
        <v>1</v>
      </c>
      <c r="DY134">
        <v>0</v>
      </c>
      <c r="DZ134">
        <v>0</v>
      </c>
      <c r="EA134">
        <v>0</v>
      </c>
      <c r="EB134">
        <v>1</v>
      </c>
      <c r="EC134" s="23"/>
      <c r="ED134">
        <v>0</v>
      </c>
      <c r="EE134">
        <v>0</v>
      </c>
      <c r="EF134">
        <v>0</v>
      </c>
      <c r="EG134">
        <v>0</v>
      </c>
      <c r="EH134">
        <v>0</v>
      </c>
      <c r="EI134">
        <v>0</v>
      </c>
      <c r="EJ134">
        <v>0</v>
      </c>
      <c r="EK134">
        <v>0</v>
      </c>
      <c r="EL134">
        <v>0</v>
      </c>
      <c r="EM134">
        <v>0</v>
      </c>
      <c r="EN134">
        <v>0</v>
      </c>
      <c r="EO134">
        <v>0</v>
      </c>
      <c r="EP134">
        <v>0</v>
      </c>
      <c r="EQ134">
        <v>0</v>
      </c>
      <c r="ER134">
        <v>0</v>
      </c>
      <c r="ES134">
        <v>0</v>
      </c>
      <c r="ET134">
        <v>0</v>
      </c>
      <c r="EU134">
        <v>0</v>
      </c>
      <c r="EV134">
        <v>0</v>
      </c>
      <c r="EW134">
        <v>0</v>
      </c>
      <c r="EX134">
        <v>0</v>
      </c>
      <c r="EY134">
        <v>0</v>
      </c>
      <c r="EZ134">
        <v>0</v>
      </c>
      <c r="FA134">
        <v>0</v>
      </c>
      <c r="FB134">
        <v>0</v>
      </c>
      <c r="FC134">
        <v>0</v>
      </c>
      <c r="FD134">
        <v>0</v>
      </c>
      <c r="FE134">
        <v>0</v>
      </c>
      <c r="FF134">
        <v>0</v>
      </c>
      <c r="FG134">
        <v>0</v>
      </c>
      <c r="FH134">
        <v>0</v>
      </c>
      <c r="FI134">
        <v>0</v>
      </c>
      <c r="FJ134">
        <v>0</v>
      </c>
      <c r="FK134">
        <v>0</v>
      </c>
      <c r="FL134">
        <v>0</v>
      </c>
      <c r="FM134">
        <v>0</v>
      </c>
      <c r="FN134">
        <v>0</v>
      </c>
      <c r="FO134">
        <v>0</v>
      </c>
      <c r="FP134">
        <v>0</v>
      </c>
      <c r="FQ134">
        <v>0</v>
      </c>
      <c r="FR134">
        <v>0</v>
      </c>
      <c r="FS134">
        <v>0</v>
      </c>
      <c r="FT134">
        <v>0</v>
      </c>
      <c r="FU134">
        <v>0</v>
      </c>
      <c r="FV134">
        <v>0</v>
      </c>
      <c r="FW134">
        <v>0</v>
      </c>
      <c r="FX134">
        <v>0</v>
      </c>
      <c r="FY134">
        <v>0</v>
      </c>
      <c r="FZ134">
        <v>0</v>
      </c>
      <c r="GA134">
        <v>0</v>
      </c>
      <c r="GB134">
        <v>0</v>
      </c>
      <c r="GC134">
        <v>0</v>
      </c>
      <c r="GD134">
        <v>0</v>
      </c>
      <c r="GE134">
        <v>0</v>
      </c>
      <c r="GF134">
        <v>0</v>
      </c>
      <c r="GG134" s="60">
        <v>0</v>
      </c>
      <c r="GH134" s="60">
        <v>0</v>
      </c>
      <c r="GI134" s="60">
        <v>0</v>
      </c>
      <c r="GJ134" s="60">
        <v>0</v>
      </c>
      <c r="GK134" s="60">
        <v>0</v>
      </c>
      <c r="GL134">
        <v>0</v>
      </c>
      <c r="GM134">
        <v>0</v>
      </c>
      <c r="GN134">
        <v>0</v>
      </c>
      <c r="GO134">
        <v>0</v>
      </c>
      <c r="GP134">
        <v>0</v>
      </c>
      <c r="GQ134">
        <v>0</v>
      </c>
      <c r="GR134">
        <v>0</v>
      </c>
      <c r="GS134">
        <v>0</v>
      </c>
      <c r="GT134">
        <v>0</v>
      </c>
      <c r="GU134">
        <v>0</v>
      </c>
      <c r="GV134">
        <v>0</v>
      </c>
      <c r="GW134">
        <v>0</v>
      </c>
      <c r="GX134">
        <v>0</v>
      </c>
      <c r="GY134">
        <v>0</v>
      </c>
      <c r="GZ134">
        <v>0</v>
      </c>
      <c r="HA134">
        <v>0</v>
      </c>
      <c r="HB134">
        <v>0</v>
      </c>
      <c r="HC134">
        <v>0</v>
      </c>
      <c r="HD134">
        <v>0</v>
      </c>
      <c r="HE134">
        <v>0</v>
      </c>
      <c r="HF134">
        <v>0</v>
      </c>
      <c r="HG134">
        <v>0</v>
      </c>
      <c r="HH134">
        <v>0</v>
      </c>
      <c r="HI134">
        <v>0</v>
      </c>
      <c r="HJ134">
        <v>0</v>
      </c>
      <c r="HK134">
        <v>0</v>
      </c>
      <c r="HL134">
        <v>0</v>
      </c>
      <c r="HM134">
        <v>0</v>
      </c>
      <c r="HN134">
        <v>0</v>
      </c>
      <c r="HO134">
        <v>0</v>
      </c>
      <c r="HP134">
        <v>0</v>
      </c>
      <c r="HQ134">
        <v>0</v>
      </c>
      <c r="HR134">
        <v>0</v>
      </c>
      <c r="HS134">
        <v>0</v>
      </c>
      <c r="HT134">
        <v>0</v>
      </c>
      <c r="HU134">
        <v>0</v>
      </c>
      <c r="HV134">
        <v>0</v>
      </c>
      <c r="HW134">
        <v>0</v>
      </c>
      <c r="HX134">
        <v>0</v>
      </c>
      <c r="HY134">
        <v>0</v>
      </c>
      <c r="HZ134">
        <v>0</v>
      </c>
      <c r="IA134">
        <v>0</v>
      </c>
      <c r="IB134">
        <v>0</v>
      </c>
      <c r="IC134">
        <v>0</v>
      </c>
      <c r="ID134">
        <v>0</v>
      </c>
      <c r="IE134">
        <v>0</v>
      </c>
      <c r="IF134">
        <v>0</v>
      </c>
      <c r="IG134">
        <v>0</v>
      </c>
      <c r="IH134">
        <v>0</v>
      </c>
      <c r="II134">
        <v>1</v>
      </c>
      <c r="IJ134">
        <v>0</v>
      </c>
      <c r="IK134">
        <v>0</v>
      </c>
      <c r="IL134">
        <v>0</v>
      </c>
      <c r="IM134">
        <v>0</v>
      </c>
      <c r="IN134" s="26">
        <v>0</v>
      </c>
    </row>
    <row r="135" spans="1:248" x14ac:dyDescent="0.35">
      <c r="A135" s="28" t="s">
        <v>293</v>
      </c>
      <c r="EC135" s="23"/>
      <c r="IN135" s="26"/>
    </row>
    <row r="136" spans="1:248" x14ac:dyDescent="0.35">
      <c r="A136" s="27">
        <v>85</v>
      </c>
      <c r="B136" t="s">
        <v>294</v>
      </c>
      <c r="C136" t="s">
        <v>318</v>
      </c>
      <c r="D136">
        <v>0</v>
      </c>
      <c r="E136">
        <v>0</v>
      </c>
      <c r="F136">
        <v>0</v>
      </c>
      <c r="G136">
        <v>0</v>
      </c>
      <c r="H136">
        <v>0</v>
      </c>
      <c r="I136">
        <v>1</v>
      </c>
      <c r="J136">
        <v>1</v>
      </c>
      <c r="K136">
        <v>1</v>
      </c>
      <c r="L136">
        <v>1</v>
      </c>
      <c r="M136">
        <v>0</v>
      </c>
      <c r="N136">
        <v>1</v>
      </c>
      <c r="O136">
        <v>0</v>
      </c>
      <c r="P136">
        <v>1</v>
      </c>
      <c r="Q136">
        <v>0</v>
      </c>
      <c r="R136">
        <v>0</v>
      </c>
      <c r="S136">
        <v>0</v>
      </c>
      <c r="T136">
        <v>0</v>
      </c>
      <c r="U136">
        <v>0</v>
      </c>
      <c r="V136">
        <v>0</v>
      </c>
      <c r="W136">
        <v>0</v>
      </c>
      <c r="X136">
        <v>0</v>
      </c>
      <c r="Y136">
        <v>0</v>
      </c>
      <c r="Z136">
        <v>0</v>
      </c>
      <c r="AA136">
        <v>0</v>
      </c>
      <c r="AB136">
        <v>0</v>
      </c>
      <c r="AC136">
        <v>0</v>
      </c>
      <c r="AD136">
        <v>0</v>
      </c>
      <c r="AE136">
        <v>0</v>
      </c>
      <c r="AF136">
        <v>0</v>
      </c>
      <c r="AG136">
        <v>1</v>
      </c>
      <c r="AH136">
        <v>0</v>
      </c>
      <c r="AI136">
        <v>0</v>
      </c>
      <c r="AJ136">
        <v>0</v>
      </c>
      <c r="AK136">
        <v>0</v>
      </c>
      <c r="AL136">
        <v>0</v>
      </c>
      <c r="AM136">
        <v>1</v>
      </c>
      <c r="AN136">
        <v>1</v>
      </c>
      <c r="AO136">
        <v>0</v>
      </c>
      <c r="AP136">
        <v>1</v>
      </c>
      <c r="AQ136">
        <v>1</v>
      </c>
      <c r="AR136">
        <v>0</v>
      </c>
      <c r="AS136">
        <v>0</v>
      </c>
      <c r="AT136">
        <v>1</v>
      </c>
      <c r="AU136">
        <v>1</v>
      </c>
      <c r="AV136">
        <v>1</v>
      </c>
      <c r="AW136">
        <v>1</v>
      </c>
      <c r="AX136">
        <v>1</v>
      </c>
      <c r="AY136">
        <v>1</v>
      </c>
      <c r="AZ136">
        <v>1</v>
      </c>
      <c r="BA136">
        <v>0</v>
      </c>
      <c r="BB136">
        <v>0</v>
      </c>
      <c r="BC136">
        <v>0</v>
      </c>
      <c r="BD136">
        <v>0</v>
      </c>
      <c r="BE136">
        <v>0</v>
      </c>
      <c r="BF136">
        <v>0</v>
      </c>
      <c r="BG136">
        <v>0</v>
      </c>
      <c r="BH136">
        <v>0</v>
      </c>
      <c r="BI136">
        <v>0</v>
      </c>
      <c r="BJ136">
        <v>0</v>
      </c>
      <c r="BK136">
        <v>0</v>
      </c>
      <c r="BL136">
        <v>0</v>
      </c>
      <c r="BM136">
        <v>0</v>
      </c>
      <c r="BN136">
        <v>0</v>
      </c>
      <c r="BO136">
        <v>0</v>
      </c>
      <c r="BP136">
        <v>0</v>
      </c>
      <c r="BQ136">
        <v>0</v>
      </c>
      <c r="BR136">
        <v>0</v>
      </c>
      <c r="BS136">
        <v>0</v>
      </c>
      <c r="BT136">
        <v>0</v>
      </c>
      <c r="BU136">
        <v>0</v>
      </c>
      <c r="BV136">
        <v>0</v>
      </c>
      <c r="BW136">
        <v>0</v>
      </c>
      <c r="BX136">
        <v>0</v>
      </c>
      <c r="BY136">
        <v>0</v>
      </c>
      <c r="BZ136">
        <v>0</v>
      </c>
      <c r="CA136">
        <v>0</v>
      </c>
      <c r="CB136">
        <v>0</v>
      </c>
      <c r="CC136">
        <v>0</v>
      </c>
      <c r="CD136">
        <v>0</v>
      </c>
      <c r="CE136">
        <v>0</v>
      </c>
      <c r="CF136">
        <v>0</v>
      </c>
      <c r="CG136">
        <v>0</v>
      </c>
      <c r="CH136">
        <v>0</v>
      </c>
      <c r="CI136">
        <v>0</v>
      </c>
      <c r="CJ136">
        <v>0</v>
      </c>
      <c r="CK136">
        <v>0</v>
      </c>
      <c r="CL136">
        <v>0</v>
      </c>
      <c r="CM136">
        <v>0</v>
      </c>
      <c r="CN136">
        <v>0</v>
      </c>
      <c r="CO136">
        <v>0</v>
      </c>
      <c r="CP136">
        <v>0</v>
      </c>
      <c r="CQ136">
        <v>0</v>
      </c>
      <c r="CR136">
        <v>0</v>
      </c>
      <c r="CS136">
        <v>0</v>
      </c>
      <c r="CT136">
        <v>0</v>
      </c>
      <c r="CU136">
        <v>0</v>
      </c>
      <c r="CV136">
        <v>0</v>
      </c>
      <c r="CW136">
        <v>0</v>
      </c>
      <c r="CX136">
        <v>0</v>
      </c>
      <c r="CY136">
        <v>0</v>
      </c>
      <c r="CZ136">
        <v>0</v>
      </c>
      <c r="DA136">
        <v>0</v>
      </c>
      <c r="DB136">
        <v>0</v>
      </c>
      <c r="DC136">
        <v>1</v>
      </c>
      <c r="DD136">
        <v>0</v>
      </c>
      <c r="DE136">
        <v>0</v>
      </c>
      <c r="DF136">
        <v>0</v>
      </c>
      <c r="DG136">
        <v>0</v>
      </c>
      <c r="DH136">
        <v>0</v>
      </c>
      <c r="DI136">
        <v>0</v>
      </c>
      <c r="DJ136">
        <v>0</v>
      </c>
      <c r="DK136">
        <v>0</v>
      </c>
      <c r="DL136">
        <v>0</v>
      </c>
      <c r="DM136">
        <v>0</v>
      </c>
      <c r="DN136">
        <v>1</v>
      </c>
      <c r="DO136">
        <v>0</v>
      </c>
      <c r="DP136">
        <v>0</v>
      </c>
      <c r="DQ136">
        <v>0</v>
      </c>
      <c r="DR136">
        <v>0</v>
      </c>
      <c r="DS136">
        <v>0</v>
      </c>
      <c r="DT136">
        <v>0</v>
      </c>
      <c r="DU136">
        <v>0</v>
      </c>
      <c r="DV136">
        <v>0</v>
      </c>
      <c r="DW136">
        <v>0</v>
      </c>
      <c r="DX136">
        <v>0</v>
      </c>
      <c r="DY136">
        <v>0</v>
      </c>
      <c r="DZ136">
        <v>0</v>
      </c>
      <c r="EA136">
        <v>0</v>
      </c>
      <c r="EB136">
        <v>0</v>
      </c>
      <c r="EC136" s="23"/>
      <c r="ED136">
        <v>0</v>
      </c>
      <c r="EE136">
        <v>0</v>
      </c>
      <c r="EF136">
        <v>1</v>
      </c>
      <c r="EG136">
        <v>0</v>
      </c>
      <c r="EH136">
        <v>0</v>
      </c>
      <c r="EI136">
        <v>0</v>
      </c>
      <c r="EJ136">
        <v>0</v>
      </c>
      <c r="EK136">
        <v>0</v>
      </c>
      <c r="EL136">
        <v>0</v>
      </c>
      <c r="EM136">
        <v>0</v>
      </c>
      <c r="EN136">
        <v>0</v>
      </c>
      <c r="EO136">
        <v>0</v>
      </c>
      <c r="EP136">
        <v>0</v>
      </c>
      <c r="EQ136">
        <v>0</v>
      </c>
      <c r="ER136">
        <v>0</v>
      </c>
      <c r="ES136">
        <v>0</v>
      </c>
      <c r="ET136">
        <v>0</v>
      </c>
      <c r="EU136">
        <v>0</v>
      </c>
      <c r="EV136">
        <v>0</v>
      </c>
      <c r="EW136">
        <v>0</v>
      </c>
      <c r="EX136">
        <v>0</v>
      </c>
      <c r="EY136">
        <v>0</v>
      </c>
      <c r="EZ136">
        <v>0</v>
      </c>
      <c r="FA136">
        <v>0</v>
      </c>
      <c r="FB136">
        <v>0</v>
      </c>
      <c r="FC136">
        <v>0</v>
      </c>
      <c r="FD136">
        <v>0</v>
      </c>
      <c r="FE136">
        <v>0</v>
      </c>
      <c r="FF136">
        <v>0</v>
      </c>
      <c r="FG136">
        <v>0</v>
      </c>
      <c r="FH136">
        <v>0</v>
      </c>
      <c r="FI136">
        <v>0</v>
      </c>
      <c r="FJ136">
        <v>0</v>
      </c>
      <c r="FK136">
        <v>0</v>
      </c>
      <c r="FL136">
        <v>0</v>
      </c>
      <c r="FM136">
        <v>0</v>
      </c>
      <c r="FN136">
        <v>0</v>
      </c>
      <c r="FO136">
        <v>0</v>
      </c>
      <c r="FP136">
        <v>0</v>
      </c>
      <c r="FQ136">
        <v>0</v>
      </c>
      <c r="FR136">
        <v>0</v>
      </c>
      <c r="FS136">
        <v>0</v>
      </c>
      <c r="FT136">
        <v>0</v>
      </c>
      <c r="FU136">
        <v>0</v>
      </c>
      <c r="FV136">
        <v>0</v>
      </c>
      <c r="FW136">
        <v>0</v>
      </c>
      <c r="FX136">
        <v>0</v>
      </c>
      <c r="FY136">
        <v>0</v>
      </c>
      <c r="FZ136">
        <v>0</v>
      </c>
      <c r="GA136">
        <v>0</v>
      </c>
      <c r="GB136">
        <v>0</v>
      </c>
      <c r="GC136">
        <v>0</v>
      </c>
      <c r="GD136">
        <v>0</v>
      </c>
      <c r="GE136">
        <v>0</v>
      </c>
      <c r="GF136">
        <v>0</v>
      </c>
      <c r="GG136" s="60">
        <v>0</v>
      </c>
      <c r="GH136" s="60">
        <v>0</v>
      </c>
      <c r="GI136" s="60">
        <v>0</v>
      </c>
      <c r="GJ136" s="60">
        <v>0</v>
      </c>
      <c r="GK136" s="60">
        <v>0</v>
      </c>
      <c r="GL136">
        <v>0</v>
      </c>
      <c r="GM136">
        <v>0</v>
      </c>
      <c r="GN136">
        <v>0</v>
      </c>
      <c r="GO136">
        <v>0</v>
      </c>
      <c r="GP136">
        <v>0</v>
      </c>
      <c r="GQ136">
        <v>0</v>
      </c>
      <c r="GR136">
        <v>0</v>
      </c>
      <c r="GS136">
        <v>0</v>
      </c>
      <c r="GT136">
        <v>0</v>
      </c>
      <c r="GU136">
        <v>0</v>
      </c>
      <c r="GV136">
        <v>0</v>
      </c>
      <c r="GW136">
        <v>0</v>
      </c>
      <c r="GX136">
        <v>0</v>
      </c>
      <c r="GY136">
        <v>0</v>
      </c>
      <c r="GZ136">
        <v>0</v>
      </c>
      <c r="HA136">
        <v>0</v>
      </c>
      <c r="HB136">
        <v>0</v>
      </c>
      <c r="HC136">
        <v>0</v>
      </c>
      <c r="HD136">
        <v>0</v>
      </c>
      <c r="HE136">
        <v>0</v>
      </c>
      <c r="HF136">
        <v>0</v>
      </c>
      <c r="HG136">
        <v>0</v>
      </c>
      <c r="HH136">
        <v>0</v>
      </c>
      <c r="HI136">
        <v>0</v>
      </c>
      <c r="HJ136">
        <v>0</v>
      </c>
      <c r="HK136">
        <v>0</v>
      </c>
      <c r="HL136">
        <v>0</v>
      </c>
      <c r="HM136">
        <v>0</v>
      </c>
      <c r="HN136">
        <v>0</v>
      </c>
      <c r="HO136">
        <v>0</v>
      </c>
      <c r="HP136">
        <v>0</v>
      </c>
      <c r="HQ136">
        <v>0</v>
      </c>
      <c r="HR136">
        <v>0</v>
      </c>
      <c r="HS136">
        <v>0</v>
      </c>
      <c r="HT136">
        <v>0</v>
      </c>
      <c r="HU136">
        <v>0</v>
      </c>
      <c r="HV136">
        <v>0</v>
      </c>
      <c r="HW136">
        <v>1</v>
      </c>
      <c r="HX136">
        <v>1</v>
      </c>
      <c r="HY136">
        <v>1</v>
      </c>
      <c r="HZ136">
        <v>0</v>
      </c>
      <c r="IA136">
        <v>0</v>
      </c>
      <c r="IB136">
        <v>0</v>
      </c>
      <c r="IC136">
        <v>0</v>
      </c>
      <c r="ID136">
        <v>0</v>
      </c>
      <c r="IE136">
        <v>0</v>
      </c>
      <c r="IF136">
        <v>0</v>
      </c>
      <c r="IG136">
        <v>0</v>
      </c>
      <c r="IH136">
        <v>0</v>
      </c>
      <c r="II136">
        <v>0</v>
      </c>
      <c r="IJ136">
        <v>0</v>
      </c>
      <c r="IK136">
        <v>0</v>
      </c>
      <c r="IL136">
        <v>0</v>
      </c>
      <c r="IM136">
        <v>0</v>
      </c>
      <c r="IN136" s="26">
        <v>0</v>
      </c>
    </row>
    <row r="137" spans="1:248" x14ac:dyDescent="0.35">
      <c r="A137" s="27">
        <v>86</v>
      </c>
      <c r="B137" t="s">
        <v>295</v>
      </c>
      <c r="C137" t="s">
        <v>296</v>
      </c>
      <c r="D137">
        <v>0</v>
      </c>
      <c r="E137">
        <v>0</v>
      </c>
      <c r="F137">
        <v>0</v>
      </c>
      <c r="G137">
        <v>0</v>
      </c>
      <c r="H137">
        <v>0</v>
      </c>
      <c r="I137">
        <v>1</v>
      </c>
      <c r="J137">
        <v>1</v>
      </c>
      <c r="K137">
        <v>0</v>
      </c>
      <c r="L137">
        <v>0</v>
      </c>
      <c r="M137">
        <v>0</v>
      </c>
      <c r="N137">
        <v>0</v>
      </c>
      <c r="O137">
        <v>0</v>
      </c>
      <c r="P137">
        <v>1</v>
      </c>
      <c r="Q137">
        <v>0</v>
      </c>
      <c r="R137">
        <v>0</v>
      </c>
      <c r="S137">
        <v>0</v>
      </c>
      <c r="T137">
        <v>0</v>
      </c>
      <c r="U137">
        <v>0</v>
      </c>
      <c r="V137">
        <v>0</v>
      </c>
      <c r="W137">
        <v>0</v>
      </c>
      <c r="X137">
        <v>0</v>
      </c>
      <c r="Y137">
        <v>0</v>
      </c>
      <c r="Z137">
        <v>0</v>
      </c>
      <c r="AA137">
        <v>0</v>
      </c>
      <c r="AB137">
        <v>0</v>
      </c>
      <c r="AC137">
        <v>0</v>
      </c>
      <c r="AD137">
        <v>0</v>
      </c>
      <c r="AE137">
        <v>0</v>
      </c>
      <c r="AF137">
        <v>0</v>
      </c>
      <c r="AG137">
        <v>1</v>
      </c>
      <c r="AH137">
        <v>0</v>
      </c>
      <c r="AI137">
        <v>0</v>
      </c>
      <c r="AJ137">
        <v>0</v>
      </c>
      <c r="AK137">
        <v>0</v>
      </c>
      <c r="AL137">
        <v>0</v>
      </c>
      <c r="AM137">
        <v>1</v>
      </c>
      <c r="AN137">
        <v>1</v>
      </c>
      <c r="AO137">
        <v>0</v>
      </c>
      <c r="AP137">
        <v>1</v>
      </c>
      <c r="AQ137">
        <v>1</v>
      </c>
      <c r="AR137">
        <v>0</v>
      </c>
      <c r="AS137">
        <v>0</v>
      </c>
      <c r="AT137">
        <v>1</v>
      </c>
      <c r="AU137">
        <v>1</v>
      </c>
      <c r="AV137">
        <v>1</v>
      </c>
      <c r="AW137">
        <v>1</v>
      </c>
      <c r="AX137">
        <v>1</v>
      </c>
      <c r="AY137">
        <v>1</v>
      </c>
      <c r="AZ137">
        <v>1</v>
      </c>
      <c r="BA137">
        <v>0</v>
      </c>
      <c r="BB137">
        <v>0</v>
      </c>
      <c r="BC137">
        <v>0</v>
      </c>
      <c r="BD137">
        <v>0</v>
      </c>
      <c r="BE137">
        <v>0</v>
      </c>
      <c r="BF137">
        <v>0</v>
      </c>
      <c r="BG137">
        <v>0</v>
      </c>
      <c r="BH137">
        <v>0</v>
      </c>
      <c r="BI137">
        <v>0</v>
      </c>
      <c r="BJ137">
        <v>0</v>
      </c>
      <c r="BK137">
        <v>0</v>
      </c>
      <c r="BL137">
        <v>0</v>
      </c>
      <c r="BM137">
        <v>0</v>
      </c>
      <c r="BN137">
        <v>0</v>
      </c>
      <c r="BO137">
        <v>0</v>
      </c>
      <c r="BP137">
        <v>0</v>
      </c>
      <c r="BQ137">
        <v>0</v>
      </c>
      <c r="BR137">
        <v>0</v>
      </c>
      <c r="BS137">
        <v>0</v>
      </c>
      <c r="BT137">
        <v>0</v>
      </c>
      <c r="BU137">
        <v>0</v>
      </c>
      <c r="BV137">
        <v>0</v>
      </c>
      <c r="BW137">
        <v>0</v>
      </c>
      <c r="BX137">
        <v>0</v>
      </c>
      <c r="BY137">
        <v>0</v>
      </c>
      <c r="BZ137">
        <v>0</v>
      </c>
      <c r="CA137">
        <v>0</v>
      </c>
      <c r="CB137">
        <v>0</v>
      </c>
      <c r="CC137">
        <v>0</v>
      </c>
      <c r="CD137">
        <v>0</v>
      </c>
      <c r="CE137">
        <v>0</v>
      </c>
      <c r="CF137">
        <v>0</v>
      </c>
      <c r="CG137">
        <v>0</v>
      </c>
      <c r="CH137">
        <v>0</v>
      </c>
      <c r="CI137">
        <v>0</v>
      </c>
      <c r="CJ137">
        <v>0</v>
      </c>
      <c r="CK137">
        <v>0</v>
      </c>
      <c r="CL137">
        <v>0</v>
      </c>
      <c r="CM137">
        <v>0</v>
      </c>
      <c r="CN137">
        <v>0</v>
      </c>
      <c r="CO137">
        <v>0</v>
      </c>
      <c r="CP137">
        <v>0</v>
      </c>
      <c r="CQ137">
        <v>0</v>
      </c>
      <c r="CR137">
        <v>1</v>
      </c>
      <c r="CS137">
        <v>1</v>
      </c>
      <c r="CT137">
        <v>1</v>
      </c>
      <c r="CU137">
        <v>0</v>
      </c>
      <c r="CV137">
        <v>0</v>
      </c>
      <c r="CW137">
        <v>0</v>
      </c>
      <c r="CX137">
        <v>0</v>
      </c>
      <c r="CY137">
        <v>0</v>
      </c>
      <c r="CZ137">
        <v>0</v>
      </c>
      <c r="DA137">
        <v>0</v>
      </c>
      <c r="DB137">
        <v>1</v>
      </c>
      <c r="DC137">
        <v>1</v>
      </c>
      <c r="DD137">
        <v>0</v>
      </c>
      <c r="DE137">
        <v>0</v>
      </c>
      <c r="DF137">
        <v>0</v>
      </c>
      <c r="DG137">
        <v>0</v>
      </c>
      <c r="DH137">
        <v>0</v>
      </c>
      <c r="DI137">
        <v>0</v>
      </c>
      <c r="DJ137">
        <v>0</v>
      </c>
      <c r="DK137">
        <v>0</v>
      </c>
      <c r="DL137">
        <v>0</v>
      </c>
      <c r="DM137">
        <v>1</v>
      </c>
      <c r="DN137">
        <v>1</v>
      </c>
      <c r="DO137">
        <v>0</v>
      </c>
      <c r="DP137">
        <v>0</v>
      </c>
      <c r="DQ137">
        <v>0</v>
      </c>
      <c r="DR137">
        <v>0</v>
      </c>
      <c r="DS137">
        <v>0</v>
      </c>
      <c r="DT137">
        <v>0</v>
      </c>
      <c r="DU137">
        <v>0</v>
      </c>
      <c r="DV137">
        <v>0</v>
      </c>
      <c r="DW137">
        <v>0</v>
      </c>
      <c r="DX137">
        <v>0</v>
      </c>
      <c r="DY137">
        <v>0</v>
      </c>
      <c r="DZ137">
        <v>0</v>
      </c>
      <c r="EA137">
        <v>0</v>
      </c>
      <c r="EB137">
        <v>0</v>
      </c>
      <c r="EC137" s="23"/>
      <c r="ED137">
        <v>0</v>
      </c>
      <c r="EE137">
        <v>0</v>
      </c>
      <c r="EF137">
        <v>0</v>
      </c>
      <c r="EG137">
        <v>0</v>
      </c>
      <c r="EH137">
        <v>0</v>
      </c>
      <c r="EI137">
        <v>0</v>
      </c>
      <c r="EJ137">
        <v>0</v>
      </c>
      <c r="EK137">
        <v>0</v>
      </c>
      <c r="EL137">
        <v>0</v>
      </c>
      <c r="EM137">
        <v>0</v>
      </c>
      <c r="EN137">
        <v>0</v>
      </c>
      <c r="EO137">
        <v>0</v>
      </c>
      <c r="EP137">
        <v>0</v>
      </c>
      <c r="EQ137">
        <v>0</v>
      </c>
      <c r="ER137">
        <v>0</v>
      </c>
      <c r="ES137">
        <v>0</v>
      </c>
      <c r="ET137">
        <v>0</v>
      </c>
      <c r="EU137">
        <v>0</v>
      </c>
      <c r="EV137">
        <v>0</v>
      </c>
      <c r="EW137">
        <v>0</v>
      </c>
      <c r="EX137">
        <v>0</v>
      </c>
      <c r="EY137">
        <v>0</v>
      </c>
      <c r="EZ137">
        <v>0</v>
      </c>
      <c r="FA137">
        <v>0</v>
      </c>
      <c r="FB137">
        <v>0</v>
      </c>
      <c r="FC137">
        <v>0</v>
      </c>
      <c r="FD137">
        <v>0</v>
      </c>
      <c r="FE137">
        <v>0</v>
      </c>
      <c r="FF137">
        <v>0</v>
      </c>
      <c r="FG137">
        <v>0</v>
      </c>
      <c r="FH137">
        <v>0</v>
      </c>
      <c r="FI137">
        <v>0</v>
      </c>
      <c r="FJ137">
        <v>0</v>
      </c>
      <c r="FK137">
        <v>0</v>
      </c>
      <c r="FL137">
        <v>0</v>
      </c>
      <c r="FM137">
        <v>0</v>
      </c>
      <c r="FN137">
        <v>0</v>
      </c>
      <c r="FO137">
        <v>0</v>
      </c>
      <c r="FP137">
        <v>0</v>
      </c>
      <c r="FQ137">
        <v>0</v>
      </c>
      <c r="FR137">
        <v>0</v>
      </c>
      <c r="FS137">
        <v>0</v>
      </c>
      <c r="FT137">
        <v>0</v>
      </c>
      <c r="FU137">
        <v>0</v>
      </c>
      <c r="FV137">
        <v>0</v>
      </c>
      <c r="FW137">
        <v>0</v>
      </c>
      <c r="FX137">
        <v>0</v>
      </c>
      <c r="FY137">
        <v>0</v>
      </c>
      <c r="FZ137">
        <v>0</v>
      </c>
      <c r="GA137">
        <v>0</v>
      </c>
      <c r="GB137">
        <v>0</v>
      </c>
      <c r="GC137">
        <v>0</v>
      </c>
      <c r="GD137">
        <v>0</v>
      </c>
      <c r="GE137">
        <v>0</v>
      </c>
      <c r="GF137">
        <v>0</v>
      </c>
      <c r="GG137" s="60">
        <v>0</v>
      </c>
      <c r="GH137" s="60">
        <v>0</v>
      </c>
      <c r="GI137" s="60">
        <v>0</v>
      </c>
      <c r="GJ137" s="60">
        <v>0</v>
      </c>
      <c r="GK137" s="60">
        <v>0</v>
      </c>
      <c r="GL137">
        <v>0</v>
      </c>
      <c r="GM137">
        <v>0</v>
      </c>
      <c r="GN137">
        <v>0</v>
      </c>
      <c r="GO137">
        <v>0</v>
      </c>
      <c r="GP137">
        <v>0</v>
      </c>
      <c r="GQ137">
        <v>0</v>
      </c>
      <c r="GR137">
        <v>0</v>
      </c>
      <c r="GS137">
        <v>0</v>
      </c>
      <c r="GT137">
        <v>0</v>
      </c>
      <c r="GU137">
        <v>0</v>
      </c>
      <c r="GV137">
        <v>0</v>
      </c>
      <c r="GW137">
        <v>0</v>
      </c>
      <c r="GX137">
        <v>0</v>
      </c>
      <c r="GY137">
        <v>0</v>
      </c>
      <c r="GZ137">
        <v>0</v>
      </c>
      <c r="HA137">
        <v>0</v>
      </c>
      <c r="HB137">
        <v>0</v>
      </c>
      <c r="HC137">
        <v>0</v>
      </c>
      <c r="HD137">
        <v>0</v>
      </c>
      <c r="HE137">
        <v>0</v>
      </c>
      <c r="HF137">
        <v>0</v>
      </c>
      <c r="HG137">
        <v>0</v>
      </c>
      <c r="HH137">
        <v>0</v>
      </c>
      <c r="HI137">
        <v>0</v>
      </c>
      <c r="HJ137">
        <v>0</v>
      </c>
      <c r="HK137">
        <v>0</v>
      </c>
      <c r="HL137">
        <v>0</v>
      </c>
      <c r="HM137">
        <v>0</v>
      </c>
      <c r="HN137">
        <v>0</v>
      </c>
      <c r="HO137">
        <v>0</v>
      </c>
      <c r="HP137">
        <v>0</v>
      </c>
      <c r="HQ137">
        <v>0</v>
      </c>
      <c r="HR137">
        <v>0</v>
      </c>
      <c r="HS137">
        <v>0</v>
      </c>
      <c r="HT137">
        <v>0</v>
      </c>
      <c r="HU137">
        <v>0</v>
      </c>
      <c r="HV137">
        <v>0</v>
      </c>
      <c r="HW137">
        <v>0</v>
      </c>
      <c r="HX137">
        <v>0</v>
      </c>
      <c r="HY137">
        <v>0</v>
      </c>
      <c r="HZ137">
        <v>0</v>
      </c>
      <c r="IA137">
        <v>0</v>
      </c>
      <c r="IB137">
        <v>0</v>
      </c>
      <c r="IC137">
        <v>0</v>
      </c>
      <c r="ID137">
        <v>0</v>
      </c>
      <c r="IE137">
        <v>0</v>
      </c>
      <c r="IF137">
        <v>0</v>
      </c>
      <c r="IG137">
        <v>0</v>
      </c>
      <c r="IH137">
        <v>0</v>
      </c>
      <c r="II137">
        <v>0</v>
      </c>
      <c r="IJ137">
        <v>0</v>
      </c>
      <c r="IK137">
        <v>0</v>
      </c>
      <c r="IL137">
        <v>0</v>
      </c>
      <c r="IM137">
        <v>0</v>
      </c>
      <c r="IN137" s="26">
        <v>0</v>
      </c>
    </row>
    <row r="138" spans="1:248" x14ac:dyDescent="0.35">
      <c r="A138" s="27">
        <v>87</v>
      </c>
      <c r="B138" t="s">
        <v>297</v>
      </c>
      <c r="C138" t="s">
        <v>298</v>
      </c>
      <c r="D138">
        <v>0</v>
      </c>
      <c r="E138">
        <v>0</v>
      </c>
      <c r="F138">
        <v>0</v>
      </c>
      <c r="G138">
        <v>0</v>
      </c>
      <c r="H138">
        <v>0</v>
      </c>
      <c r="I138">
        <v>0</v>
      </c>
      <c r="J138">
        <v>0</v>
      </c>
      <c r="K138">
        <v>0</v>
      </c>
      <c r="L138">
        <v>0</v>
      </c>
      <c r="M138">
        <v>0</v>
      </c>
      <c r="N138">
        <v>1</v>
      </c>
      <c r="O138">
        <v>0</v>
      </c>
      <c r="P138">
        <v>0</v>
      </c>
      <c r="Q138">
        <v>0</v>
      </c>
      <c r="R138">
        <v>0</v>
      </c>
      <c r="S138">
        <v>0</v>
      </c>
      <c r="T138">
        <v>0</v>
      </c>
      <c r="U138">
        <v>0</v>
      </c>
      <c r="V138">
        <v>0</v>
      </c>
      <c r="W138">
        <v>0</v>
      </c>
      <c r="X138">
        <v>0</v>
      </c>
      <c r="Y138">
        <v>0</v>
      </c>
      <c r="Z138">
        <v>0</v>
      </c>
      <c r="AA138">
        <v>0</v>
      </c>
      <c r="AB138">
        <v>0</v>
      </c>
      <c r="AC138">
        <v>0</v>
      </c>
      <c r="AD138">
        <v>0</v>
      </c>
      <c r="AE138">
        <v>0</v>
      </c>
      <c r="AF138">
        <v>0</v>
      </c>
      <c r="AG138">
        <v>1</v>
      </c>
      <c r="AH138">
        <v>0</v>
      </c>
      <c r="AI138">
        <v>0</v>
      </c>
      <c r="AJ138">
        <v>0</v>
      </c>
      <c r="AK138">
        <v>0</v>
      </c>
      <c r="AL138">
        <v>0</v>
      </c>
      <c r="AM138">
        <v>0</v>
      </c>
      <c r="AN138">
        <v>0</v>
      </c>
      <c r="AO138">
        <v>0</v>
      </c>
      <c r="AP138">
        <v>1</v>
      </c>
      <c r="AQ138">
        <v>1</v>
      </c>
      <c r="AR138">
        <v>0</v>
      </c>
      <c r="AS138">
        <v>0</v>
      </c>
      <c r="AT138">
        <v>1</v>
      </c>
      <c r="AU138">
        <v>1</v>
      </c>
      <c r="AV138">
        <v>1</v>
      </c>
      <c r="AW138">
        <v>1</v>
      </c>
      <c r="AX138">
        <v>0</v>
      </c>
      <c r="AY138">
        <v>1</v>
      </c>
      <c r="AZ138">
        <v>1</v>
      </c>
      <c r="BD138">
        <v>0</v>
      </c>
      <c r="BE138">
        <v>0</v>
      </c>
      <c r="BF138">
        <v>0</v>
      </c>
      <c r="BG138">
        <v>0</v>
      </c>
      <c r="BH138">
        <v>0</v>
      </c>
      <c r="BI138">
        <v>0</v>
      </c>
      <c r="BJ138">
        <v>0</v>
      </c>
      <c r="BK138">
        <v>0</v>
      </c>
      <c r="BL138">
        <v>0</v>
      </c>
      <c r="BM138">
        <v>0</v>
      </c>
      <c r="BN138">
        <v>0</v>
      </c>
      <c r="BO138">
        <v>0</v>
      </c>
      <c r="BP138">
        <v>0</v>
      </c>
      <c r="BQ138">
        <v>0</v>
      </c>
      <c r="BR138">
        <v>0</v>
      </c>
      <c r="BT138">
        <v>0</v>
      </c>
      <c r="BU138">
        <v>0</v>
      </c>
      <c r="BV138">
        <v>1</v>
      </c>
      <c r="BW138">
        <v>1</v>
      </c>
      <c r="BX138">
        <v>1</v>
      </c>
      <c r="BY138">
        <v>1</v>
      </c>
      <c r="BZ138">
        <v>1</v>
      </c>
      <c r="CA138">
        <v>0</v>
      </c>
      <c r="CB138">
        <v>0</v>
      </c>
      <c r="CC138">
        <v>0</v>
      </c>
      <c r="CD138">
        <v>0</v>
      </c>
      <c r="CE138">
        <v>0</v>
      </c>
      <c r="CF138">
        <v>0</v>
      </c>
      <c r="CG138">
        <v>0</v>
      </c>
      <c r="CH138">
        <v>0</v>
      </c>
      <c r="CI138">
        <v>0</v>
      </c>
      <c r="CJ138">
        <v>0</v>
      </c>
      <c r="CK138">
        <v>0</v>
      </c>
      <c r="CL138">
        <v>0</v>
      </c>
      <c r="CM138">
        <v>0</v>
      </c>
      <c r="CN138">
        <v>0</v>
      </c>
      <c r="CO138">
        <v>0</v>
      </c>
      <c r="CP138">
        <v>0</v>
      </c>
      <c r="CQ138">
        <v>0</v>
      </c>
      <c r="CR138">
        <v>0</v>
      </c>
      <c r="CS138">
        <v>0</v>
      </c>
      <c r="CT138">
        <v>0</v>
      </c>
      <c r="CU138">
        <v>0</v>
      </c>
      <c r="CV138">
        <v>0</v>
      </c>
      <c r="CW138">
        <v>0</v>
      </c>
      <c r="CX138">
        <v>1</v>
      </c>
      <c r="CY138">
        <v>1</v>
      </c>
      <c r="CZ138">
        <v>0</v>
      </c>
      <c r="DA138">
        <v>0</v>
      </c>
      <c r="DB138">
        <v>0</v>
      </c>
      <c r="DC138">
        <v>0</v>
      </c>
      <c r="DD138">
        <v>0</v>
      </c>
      <c r="DE138">
        <v>0</v>
      </c>
      <c r="DF138">
        <v>0</v>
      </c>
      <c r="DG138">
        <v>1</v>
      </c>
      <c r="DH138">
        <v>1</v>
      </c>
      <c r="DI138">
        <v>0</v>
      </c>
      <c r="DJ138">
        <v>0</v>
      </c>
      <c r="DK138">
        <v>0</v>
      </c>
      <c r="DL138">
        <v>0</v>
      </c>
      <c r="DM138">
        <v>0</v>
      </c>
      <c r="DN138">
        <v>1</v>
      </c>
      <c r="DO138">
        <v>0</v>
      </c>
      <c r="DP138">
        <v>0</v>
      </c>
      <c r="DQ138">
        <v>0</v>
      </c>
      <c r="DR138">
        <v>0</v>
      </c>
      <c r="DS138">
        <v>0</v>
      </c>
      <c r="DT138">
        <v>0</v>
      </c>
      <c r="DU138">
        <v>0</v>
      </c>
      <c r="DV138">
        <v>0</v>
      </c>
      <c r="DW138">
        <v>0</v>
      </c>
      <c r="DX138">
        <v>0</v>
      </c>
      <c r="DY138">
        <v>0</v>
      </c>
      <c r="DZ138">
        <v>0</v>
      </c>
      <c r="EA138">
        <v>0</v>
      </c>
      <c r="EB138">
        <v>0</v>
      </c>
      <c r="EC138" s="23"/>
      <c r="ED138">
        <v>0</v>
      </c>
      <c r="EE138">
        <v>0</v>
      </c>
      <c r="EF138">
        <v>0</v>
      </c>
      <c r="EG138">
        <v>1</v>
      </c>
      <c r="EH138">
        <v>0</v>
      </c>
      <c r="EI138">
        <v>0</v>
      </c>
      <c r="EJ138">
        <v>0</v>
      </c>
      <c r="EK138">
        <v>0</v>
      </c>
      <c r="EL138">
        <v>0</v>
      </c>
      <c r="EM138">
        <v>0</v>
      </c>
      <c r="EN138">
        <v>0</v>
      </c>
      <c r="EO138">
        <v>0</v>
      </c>
      <c r="EP138">
        <v>1</v>
      </c>
      <c r="EQ138">
        <v>1</v>
      </c>
      <c r="ER138">
        <v>1</v>
      </c>
      <c r="ES138">
        <v>0</v>
      </c>
      <c r="ET138">
        <v>0</v>
      </c>
      <c r="EU138">
        <v>1</v>
      </c>
      <c r="EV138">
        <v>1</v>
      </c>
      <c r="EW138">
        <v>1</v>
      </c>
      <c r="EX138">
        <v>0</v>
      </c>
      <c r="EY138">
        <v>0</v>
      </c>
      <c r="EZ138">
        <v>1</v>
      </c>
      <c r="FA138">
        <v>1</v>
      </c>
      <c r="FB138">
        <v>1</v>
      </c>
      <c r="FC138">
        <v>0</v>
      </c>
      <c r="FD138">
        <v>0</v>
      </c>
      <c r="FE138">
        <v>1</v>
      </c>
      <c r="FF138">
        <v>1</v>
      </c>
      <c r="FG138">
        <v>1</v>
      </c>
      <c r="FH138">
        <v>0</v>
      </c>
      <c r="FI138">
        <v>0</v>
      </c>
      <c r="FJ138">
        <v>1</v>
      </c>
      <c r="FK138">
        <v>1</v>
      </c>
      <c r="FL138">
        <v>1</v>
      </c>
      <c r="FM138">
        <v>0</v>
      </c>
      <c r="FN138">
        <v>0</v>
      </c>
      <c r="FO138">
        <v>0</v>
      </c>
      <c r="FP138">
        <v>0</v>
      </c>
      <c r="FQ138">
        <v>0</v>
      </c>
      <c r="FR138">
        <v>0</v>
      </c>
      <c r="FS138">
        <v>0</v>
      </c>
      <c r="FT138">
        <v>0</v>
      </c>
      <c r="FU138">
        <v>0</v>
      </c>
      <c r="FV138">
        <v>0</v>
      </c>
      <c r="FW138">
        <v>0</v>
      </c>
      <c r="FX138">
        <v>0</v>
      </c>
      <c r="FY138">
        <v>0</v>
      </c>
      <c r="FZ138">
        <v>0</v>
      </c>
      <c r="GA138">
        <v>0</v>
      </c>
      <c r="GB138">
        <v>0</v>
      </c>
      <c r="GC138">
        <v>0</v>
      </c>
      <c r="GD138">
        <v>0</v>
      </c>
      <c r="GE138">
        <v>0</v>
      </c>
      <c r="GF138">
        <v>0</v>
      </c>
      <c r="GG138" s="60">
        <v>0</v>
      </c>
      <c r="GH138" s="60">
        <v>0</v>
      </c>
      <c r="GI138" s="60">
        <v>0</v>
      </c>
      <c r="GJ138" s="60">
        <v>0</v>
      </c>
      <c r="GK138" s="60">
        <v>0</v>
      </c>
      <c r="GL138">
        <v>0</v>
      </c>
      <c r="GM138">
        <v>0</v>
      </c>
      <c r="GN138">
        <v>1</v>
      </c>
      <c r="GO138">
        <v>1</v>
      </c>
      <c r="GP138">
        <v>1</v>
      </c>
      <c r="GQ138">
        <v>0</v>
      </c>
      <c r="GR138">
        <v>0</v>
      </c>
      <c r="GS138">
        <v>1</v>
      </c>
      <c r="GT138">
        <v>1</v>
      </c>
      <c r="GU138">
        <v>1</v>
      </c>
      <c r="GV138">
        <v>0</v>
      </c>
      <c r="GW138">
        <v>0</v>
      </c>
      <c r="GX138">
        <v>0</v>
      </c>
      <c r="GY138">
        <v>1</v>
      </c>
      <c r="GZ138">
        <v>1</v>
      </c>
      <c r="HA138">
        <v>0</v>
      </c>
      <c r="HB138">
        <v>0</v>
      </c>
      <c r="HC138">
        <v>1</v>
      </c>
      <c r="HD138">
        <v>1</v>
      </c>
      <c r="HE138">
        <v>1</v>
      </c>
      <c r="HF138">
        <v>0</v>
      </c>
      <c r="HG138">
        <v>0</v>
      </c>
      <c r="HH138">
        <v>1</v>
      </c>
      <c r="HI138">
        <v>1</v>
      </c>
      <c r="HJ138">
        <v>1</v>
      </c>
      <c r="HK138">
        <v>0</v>
      </c>
      <c r="HL138">
        <v>0</v>
      </c>
      <c r="HM138">
        <v>0</v>
      </c>
      <c r="HN138">
        <v>0</v>
      </c>
      <c r="HO138">
        <v>0</v>
      </c>
      <c r="HP138">
        <v>0</v>
      </c>
      <c r="HQ138">
        <v>0</v>
      </c>
      <c r="HR138">
        <v>0</v>
      </c>
      <c r="HS138">
        <v>0</v>
      </c>
      <c r="HT138">
        <v>0</v>
      </c>
      <c r="HU138">
        <v>0</v>
      </c>
      <c r="HV138">
        <v>0</v>
      </c>
      <c r="HW138">
        <v>1</v>
      </c>
      <c r="HX138">
        <v>1</v>
      </c>
      <c r="HY138">
        <v>1</v>
      </c>
      <c r="HZ138">
        <v>0</v>
      </c>
      <c r="IA138">
        <v>0</v>
      </c>
      <c r="IB138">
        <v>0</v>
      </c>
      <c r="IC138">
        <v>1</v>
      </c>
      <c r="ID138">
        <v>1</v>
      </c>
      <c r="IE138">
        <v>0</v>
      </c>
      <c r="IF138">
        <v>0</v>
      </c>
      <c r="IG138">
        <v>0</v>
      </c>
      <c r="IH138">
        <v>1</v>
      </c>
      <c r="II138">
        <v>0</v>
      </c>
      <c r="IJ138">
        <v>0</v>
      </c>
      <c r="IK138">
        <v>0</v>
      </c>
      <c r="IL138">
        <v>1</v>
      </c>
      <c r="IM138">
        <v>1</v>
      </c>
      <c r="IN138" s="26">
        <v>1</v>
      </c>
    </row>
    <row r="139" spans="1:248" x14ac:dyDescent="0.35">
      <c r="A139" s="28" t="s">
        <v>299</v>
      </c>
      <c r="BG139">
        <v>0</v>
      </c>
      <c r="BH139">
        <v>0</v>
      </c>
      <c r="BI139">
        <v>0</v>
      </c>
      <c r="BJ139">
        <v>0</v>
      </c>
      <c r="BK139">
        <v>0</v>
      </c>
      <c r="EC139" s="23"/>
      <c r="IN139" s="26"/>
    </row>
    <row r="140" spans="1:248" x14ac:dyDescent="0.35">
      <c r="A140" s="27">
        <v>88</v>
      </c>
      <c r="B140" t="s">
        <v>300</v>
      </c>
      <c r="C140" t="s">
        <v>301</v>
      </c>
      <c r="D140">
        <v>0</v>
      </c>
      <c r="E140">
        <v>0</v>
      </c>
      <c r="F140">
        <v>0</v>
      </c>
      <c r="G140">
        <v>0</v>
      </c>
      <c r="H140">
        <v>0</v>
      </c>
      <c r="I140">
        <v>0</v>
      </c>
      <c r="J140">
        <v>0</v>
      </c>
      <c r="K140">
        <v>0</v>
      </c>
      <c r="L140">
        <v>0</v>
      </c>
      <c r="M140">
        <v>0</v>
      </c>
      <c r="N140">
        <v>0</v>
      </c>
      <c r="O140">
        <v>0</v>
      </c>
      <c r="P140">
        <v>0</v>
      </c>
      <c r="Q140">
        <v>0</v>
      </c>
      <c r="R140">
        <v>0</v>
      </c>
      <c r="S140">
        <v>0</v>
      </c>
      <c r="T140">
        <v>0</v>
      </c>
      <c r="U140">
        <v>0</v>
      </c>
      <c r="V140">
        <v>0</v>
      </c>
      <c r="W140">
        <v>0</v>
      </c>
      <c r="X140">
        <v>0</v>
      </c>
      <c r="Y140">
        <v>0</v>
      </c>
      <c r="Z140">
        <v>0</v>
      </c>
      <c r="AA140">
        <v>0</v>
      </c>
      <c r="AB140">
        <v>0</v>
      </c>
      <c r="AC140">
        <v>0</v>
      </c>
      <c r="AD140">
        <v>0</v>
      </c>
      <c r="AE140">
        <v>0</v>
      </c>
      <c r="AF140">
        <v>0</v>
      </c>
      <c r="AG140">
        <v>0</v>
      </c>
      <c r="AH140">
        <v>0</v>
      </c>
      <c r="AI140">
        <v>0</v>
      </c>
      <c r="AJ140">
        <v>0</v>
      </c>
      <c r="AK140">
        <v>0</v>
      </c>
      <c r="AL140">
        <v>0</v>
      </c>
      <c r="AM140">
        <v>0</v>
      </c>
      <c r="AN140">
        <v>0</v>
      </c>
      <c r="AO140">
        <v>0</v>
      </c>
      <c r="AP140">
        <v>0</v>
      </c>
      <c r="AQ140">
        <v>0</v>
      </c>
      <c r="AR140">
        <v>0</v>
      </c>
      <c r="AS140">
        <v>0</v>
      </c>
      <c r="AT140">
        <v>0</v>
      </c>
      <c r="AU140">
        <v>0</v>
      </c>
      <c r="AV140">
        <v>0</v>
      </c>
      <c r="AW140">
        <v>0</v>
      </c>
      <c r="AX140">
        <v>0</v>
      </c>
      <c r="AY140">
        <v>0</v>
      </c>
      <c r="AZ140">
        <v>0</v>
      </c>
      <c r="BA140">
        <v>0</v>
      </c>
      <c r="BB140">
        <v>0</v>
      </c>
      <c r="BC140">
        <v>0</v>
      </c>
      <c r="BD140">
        <v>0</v>
      </c>
      <c r="BE140">
        <v>0</v>
      </c>
      <c r="BF140">
        <v>0</v>
      </c>
      <c r="BG140">
        <v>0</v>
      </c>
      <c r="BH140">
        <v>0</v>
      </c>
      <c r="BI140">
        <v>0</v>
      </c>
      <c r="BJ140">
        <v>0</v>
      </c>
      <c r="BK140">
        <v>0</v>
      </c>
      <c r="BL140">
        <v>0</v>
      </c>
      <c r="BM140">
        <v>0</v>
      </c>
      <c r="BN140">
        <v>0</v>
      </c>
      <c r="BO140">
        <v>0</v>
      </c>
      <c r="BP140">
        <v>0</v>
      </c>
      <c r="BQ140">
        <v>0</v>
      </c>
      <c r="BR140">
        <v>0</v>
      </c>
      <c r="BS140">
        <v>0</v>
      </c>
      <c r="BT140">
        <v>0</v>
      </c>
      <c r="BU140">
        <v>0</v>
      </c>
      <c r="BV140">
        <v>0</v>
      </c>
      <c r="BW140">
        <v>0</v>
      </c>
      <c r="BX140">
        <v>0</v>
      </c>
      <c r="BY140">
        <v>0</v>
      </c>
      <c r="BZ140">
        <v>0</v>
      </c>
      <c r="CA140">
        <v>0</v>
      </c>
      <c r="CB140">
        <v>0</v>
      </c>
      <c r="CC140">
        <v>0</v>
      </c>
      <c r="CD140">
        <v>0</v>
      </c>
      <c r="CE140">
        <v>0</v>
      </c>
      <c r="CF140">
        <v>0</v>
      </c>
      <c r="CG140">
        <v>0</v>
      </c>
      <c r="CH140">
        <v>0</v>
      </c>
      <c r="CI140">
        <v>0</v>
      </c>
      <c r="CJ140">
        <v>0</v>
      </c>
      <c r="CK140">
        <v>0</v>
      </c>
      <c r="CL140">
        <v>0</v>
      </c>
      <c r="CM140">
        <v>0</v>
      </c>
      <c r="CN140">
        <v>0</v>
      </c>
      <c r="CO140">
        <v>0</v>
      </c>
      <c r="CP140">
        <v>0</v>
      </c>
      <c r="CQ140">
        <v>0</v>
      </c>
      <c r="CR140">
        <v>0</v>
      </c>
      <c r="CS140">
        <v>0</v>
      </c>
      <c r="CT140">
        <v>0</v>
      </c>
      <c r="CU140">
        <v>0</v>
      </c>
      <c r="CV140">
        <v>0</v>
      </c>
      <c r="CW140">
        <v>0</v>
      </c>
      <c r="CX140">
        <v>0</v>
      </c>
      <c r="CY140">
        <v>0</v>
      </c>
      <c r="CZ140">
        <v>0</v>
      </c>
      <c r="DA140">
        <v>0</v>
      </c>
      <c r="DB140">
        <v>0</v>
      </c>
      <c r="DC140">
        <v>0</v>
      </c>
      <c r="DD140">
        <v>0</v>
      </c>
      <c r="DE140">
        <v>0</v>
      </c>
      <c r="DF140">
        <v>0</v>
      </c>
      <c r="DG140">
        <v>0</v>
      </c>
      <c r="DH140">
        <v>0</v>
      </c>
      <c r="DI140">
        <v>0</v>
      </c>
      <c r="DJ140">
        <v>0</v>
      </c>
      <c r="DK140">
        <v>0</v>
      </c>
      <c r="DL140">
        <v>0</v>
      </c>
      <c r="DM140">
        <v>0</v>
      </c>
      <c r="DN140">
        <v>0</v>
      </c>
      <c r="DO140">
        <v>0</v>
      </c>
      <c r="DP140">
        <v>0</v>
      </c>
      <c r="DQ140">
        <v>0</v>
      </c>
      <c r="DR140">
        <v>0</v>
      </c>
      <c r="DS140">
        <v>0</v>
      </c>
      <c r="DT140">
        <v>0</v>
      </c>
      <c r="DU140">
        <v>0</v>
      </c>
      <c r="DV140">
        <v>0</v>
      </c>
      <c r="DW140">
        <v>0</v>
      </c>
      <c r="DX140">
        <v>0</v>
      </c>
      <c r="DY140">
        <v>0</v>
      </c>
      <c r="DZ140">
        <v>0</v>
      </c>
      <c r="EA140">
        <v>0</v>
      </c>
      <c r="EB140">
        <v>0</v>
      </c>
      <c r="EC140" s="23"/>
      <c r="ED140">
        <v>0</v>
      </c>
      <c r="EE140">
        <v>0</v>
      </c>
      <c r="EF140">
        <v>0</v>
      </c>
      <c r="EG140">
        <v>0</v>
      </c>
      <c r="EH140">
        <v>0</v>
      </c>
      <c r="EI140">
        <v>0</v>
      </c>
      <c r="EJ140">
        <v>0</v>
      </c>
      <c r="EK140">
        <v>0</v>
      </c>
      <c r="EL140">
        <v>0</v>
      </c>
      <c r="EM140">
        <v>0</v>
      </c>
      <c r="EN140">
        <v>0</v>
      </c>
      <c r="EO140">
        <v>0</v>
      </c>
      <c r="EP140">
        <v>0</v>
      </c>
      <c r="EQ140">
        <v>0</v>
      </c>
      <c r="ER140">
        <v>0</v>
      </c>
      <c r="ES140">
        <v>0</v>
      </c>
      <c r="ET140">
        <v>0</v>
      </c>
      <c r="EU140">
        <v>0</v>
      </c>
      <c r="EV140">
        <v>0</v>
      </c>
      <c r="EW140">
        <v>0</v>
      </c>
      <c r="EX140">
        <v>0</v>
      </c>
      <c r="EY140">
        <v>0</v>
      </c>
      <c r="EZ140">
        <v>0</v>
      </c>
      <c r="FA140">
        <v>0</v>
      </c>
      <c r="FB140">
        <v>0</v>
      </c>
      <c r="FC140">
        <v>0</v>
      </c>
      <c r="FD140">
        <v>0</v>
      </c>
      <c r="FE140">
        <v>0</v>
      </c>
      <c r="FF140">
        <v>0</v>
      </c>
      <c r="FG140">
        <v>0</v>
      </c>
      <c r="FH140">
        <v>0</v>
      </c>
      <c r="FI140">
        <v>0</v>
      </c>
      <c r="FJ140">
        <v>0</v>
      </c>
      <c r="FK140">
        <v>0</v>
      </c>
      <c r="FL140">
        <v>0</v>
      </c>
      <c r="FM140">
        <v>0</v>
      </c>
      <c r="FN140">
        <v>0</v>
      </c>
      <c r="FO140">
        <v>0</v>
      </c>
      <c r="FP140">
        <v>0</v>
      </c>
      <c r="FQ140">
        <v>0</v>
      </c>
      <c r="FR140">
        <v>0</v>
      </c>
      <c r="FS140">
        <v>0</v>
      </c>
      <c r="FT140">
        <v>0</v>
      </c>
      <c r="FU140">
        <v>0</v>
      </c>
      <c r="FV140">
        <v>0</v>
      </c>
      <c r="FW140">
        <v>0</v>
      </c>
      <c r="FX140">
        <v>0</v>
      </c>
      <c r="FY140">
        <v>0</v>
      </c>
      <c r="FZ140">
        <v>0</v>
      </c>
      <c r="GA140">
        <v>0</v>
      </c>
      <c r="GB140">
        <v>0</v>
      </c>
      <c r="GC140">
        <v>0</v>
      </c>
      <c r="GD140">
        <v>0</v>
      </c>
      <c r="GE140">
        <v>0</v>
      </c>
      <c r="GF140">
        <v>0</v>
      </c>
      <c r="GG140" s="60">
        <v>0</v>
      </c>
      <c r="GH140" s="60">
        <v>0</v>
      </c>
      <c r="GI140" s="60">
        <v>0</v>
      </c>
      <c r="GJ140" s="60">
        <v>0</v>
      </c>
      <c r="GK140" s="60">
        <v>0</v>
      </c>
      <c r="GL140">
        <v>0</v>
      </c>
      <c r="GM140">
        <v>0</v>
      </c>
      <c r="GN140">
        <v>0</v>
      </c>
      <c r="GO140">
        <v>0</v>
      </c>
      <c r="GP140">
        <v>0</v>
      </c>
      <c r="GQ140">
        <v>0</v>
      </c>
      <c r="GR140">
        <v>0</v>
      </c>
      <c r="GS140">
        <v>0</v>
      </c>
      <c r="GT140">
        <v>0</v>
      </c>
      <c r="GU140">
        <v>0</v>
      </c>
      <c r="GV140">
        <v>0</v>
      </c>
      <c r="GW140">
        <v>0</v>
      </c>
      <c r="GX140">
        <v>0</v>
      </c>
      <c r="GY140">
        <v>0</v>
      </c>
      <c r="GZ140">
        <v>0</v>
      </c>
      <c r="HA140">
        <v>0</v>
      </c>
      <c r="HB140">
        <v>0</v>
      </c>
      <c r="HC140">
        <v>0</v>
      </c>
      <c r="HD140">
        <v>0</v>
      </c>
      <c r="HE140">
        <v>0</v>
      </c>
      <c r="HF140">
        <v>0</v>
      </c>
      <c r="HG140">
        <v>0</v>
      </c>
      <c r="HH140">
        <v>0</v>
      </c>
      <c r="HI140">
        <v>0</v>
      </c>
      <c r="HJ140">
        <v>0</v>
      </c>
      <c r="HK140">
        <v>0</v>
      </c>
      <c r="HL140">
        <v>0</v>
      </c>
      <c r="HM140">
        <v>0</v>
      </c>
      <c r="HN140">
        <v>0</v>
      </c>
      <c r="HO140">
        <v>0</v>
      </c>
      <c r="HP140">
        <v>0</v>
      </c>
      <c r="HQ140">
        <v>0</v>
      </c>
      <c r="HR140">
        <v>0</v>
      </c>
      <c r="HS140">
        <v>0</v>
      </c>
      <c r="HT140">
        <v>0</v>
      </c>
      <c r="HU140">
        <v>0</v>
      </c>
      <c r="HV140">
        <v>0</v>
      </c>
      <c r="HW140">
        <v>0</v>
      </c>
      <c r="HX140">
        <v>0</v>
      </c>
      <c r="HY140">
        <v>0</v>
      </c>
      <c r="HZ140">
        <v>0</v>
      </c>
      <c r="IA140">
        <v>0</v>
      </c>
      <c r="IB140">
        <v>0</v>
      </c>
      <c r="IC140">
        <v>0</v>
      </c>
      <c r="ID140">
        <v>0</v>
      </c>
      <c r="IE140">
        <v>0</v>
      </c>
      <c r="IF140">
        <v>0</v>
      </c>
      <c r="IG140">
        <v>0</v>
      </c>
      <c r="IH140">
        <v>0</v>
      </c>
      <c r="II140">
        <v>0</v>
      </c>
      <c r="IJ140">
        <v>0</v>
      </c>
      <c r="IK140">
        <v>0</v>
      </c>
      <c r="IL140">
        <v>0</v>
      </c>
      <c r="IM140">
        <v>0</v>
      </c>
      <c r="IN140" s="26">
        <v>0</v>
      </c>
    </row>
    <row r="141" spans="1:248" x14ac:dyDescent="0.35">
      <c r="A141" s="28" t="s">
        <v>302</v>
      </c>
      <c r="EC141" s="23"/>
      <c r="IN141" s="26"/>
    </row>
    <row r="142" spans="1:248" x14ac:dyDescent="0.35">
      <c r="A142" s="27">
        <v>89</v>
      </c>
      <c r="B142" t="s">
        <v>303</v>
      </c>
      <c r="C142" t="s">
        <v>304</v>
      </c>
      <c r="D142">
        <v>0</v>
      </c>
      <c r="E142">
        <v>0</v>
      </c>
      <c r="F142">
        <v>1</v>
      </c>
      <c r="G142">
        <v>0</v>
      </c>
      <c r="H142">
        <v>0</v>
      </c>
      <c r="I142">
        <v>0</v>
      </c>
      <c r="J142">
        <v>0</v>
      </c>
      <c r="K142">
        <v>0</v>
      </c>
      <c r="L142">
        <v>0</v>
      </c>
      <c r="M142">
        <v>0</v>
      </c>
      <c r="N142">
        <v>0</v>
      </c>
      <c r="O142">
        <v>0</v>
      </c>
      <c r="P142">
        <v>0</v>
      </c>
      <c r="Q142">
        <v>0</v>
      </c>
      <c r="R142">
        <v>0</v>
      </c>
      <c r="S142">
        <v>0</v>
      </c>
      <c r="T142">
        <v>0</v>
      </c>
      <c r="U142">
        <v>0</v>
      </c>
      <c r="V142">
        <v>0</v>
      </c>
      <c r="W142">
        <v>0</v>
      </c>
      <c r="X142">
        <v>0</v>
      </c>
      <c r="Y142">
        <v>0</v>
      </c>
      <c r="Z142">
        <v>0</v>
      </c>
      <c r="AA142">
        <v>0</v>
      </c>
      <c r="AB142">
        <v>0</v>
      </c>
      <c r="AC142">
        <v>0</v>
      </c>
      <c r="AD142">
        <v>0</v>
      </c>
      <c r="AE142">
        <v>0</v>
      </c>
      <c r="AF142">
        <v>0</v>
      </c>
      <c r="AG142">
        <v>0</v>
      </c>
      <c r="AH142">
        <v>0</v>
      </c>
      <c r="AI142">
        <v>0</v>
      </c>
      <c r="AJ142">
        <v>0</v>
      </c>
      <c r="AK142">
        <v>0</v>
      </c>
      <c r="AL142">
        <v>0</v>
      </c>
      <c r="AM142">
        <v>0</v>
      </c>
      <c r="AN142">
        <v>0</v>
      </c>
      <c r="AO142">
        <v>0</v>
      </c>
      <c r="AP142">
        <v>0</v>
      </c>
      <c r="AQ142">
        <v>0</v>
      </c>
      <c r="AR142">
        <v>0</v>
      </c>
      <c r="AS142">
        <v>0</v>
      </c>
      <c r="AT142">
        <v>0</v>
      </c>
      <c r="AU142">
        <v>0</v>
      </c>
      <c r="AV142">
        <v>0</v>
      </c>
      <c r="AW142">
        <v>0</v>
      </c>
      <c r="AX142">
        <v>0</v>
      </c>
      <c r="AY142">
        <v>0</v>
      </c>
      <c r="AZ142">
        <v>0</v>
      </c>
      <c r="BA142">
        <v>0</v>
      </c>
      <c r="BB142">
        <v>0</v>
      </c>
      <c r="BC142">
        <v>0</v>
      </c>
      <c r="BD142">
        <v>0</v>
      </c>
      <c r="BE142">
        <v>0</v>
      </c>
      <c r="BF142">
        <v>0</v>
      </c>
      <c r="BG142">
        <v>0</v>
      </c>
      <c r="BH142">
        <v>0</v>
      </c>
      <c r="BI142">
        <v>0</v>
      </c>
      <c r="BJ142">
        <v>0</v>
      </c>
      <c r="BK142">
        <v>0</v>
      </c>
      <c r="BL142">
        <v>0</v>
      </c>
      <c r="BM142">
        <v>0</v>
      </c>
      <c r="BN142">
        <v>0</v>
      </c>
      <c r="BO142">
        <v>0</v>
      </c>
      <c r="BP142">
        <v>0</v>
      </c>
      <c r="BQ142">
        <v>0</v>
      </c>
      <c r="BR142">
        <v>0</v>
      </c>
      <c r="BS142">
        <v>0</v>
      </c>
      <c r="BT142">
        <v>0</v>
      </c>
      <c r="BU142">
        <v>0</v>
      </c>
      <c r="BV142">
        <v>0</v>
      </c>
      <c r="BW142">
        <v>0</v>
      </c>
      <c r="BX142">
        <v>0</v>
      </c>
      <c r="BY142">
        <v>0</v>
      </c>
      <c r="BZ142">
        <v>0</v>
      </c>
      <c r="CA142">
        <v>0</v>
      </c>
      <c r="CB142">
        <v>0</v>
      </c>
      <c r="CC142">
        <v>0</v>
      </c>
      <c r="CD142">
        <v>0</v>
      </c>
      <c r="CE142">
        <v>0</v>
      </c>
      <c r="CF142">
        <v>0</v>
      </c>
      <c r="CG142">
        <v>0</v>
      </c>
      <c r="CH142">
        <v>0</v>
      </c>
      <c r="CI142">
        <v>0</v>
      </c>
      <c r="CJ142">
        <v>0</v>
      </c>
      <c r="CK142">
        <v>0</v>
      </c>
      <c r="CL142">
        <v>0</v>
      </c>
      <c r="CM142">
        <v>0</v>
      </c>
      <c r="CN142">
        <v>0</v>
      </c>
      <c r="CO142">
        <v>0</v>
      </c>
      <c r="CP142">
        <v>0</v>
      </c>
      <c r="CQ142">
        <v>0</v>
      </c>
      <c r="CR142">
        <v>0</v>
      </c>
      <c r="CS142">
        <v>0</v>
      </c>
      <c r="CT142">
        <v>0</v>
      </c>
      <c r="CU142">
        <v>0</v>
      </c>
      <c r="CV142">
        <v>0</v>
      </c>
      <c r="CW142">
        <v>0</v>
      </c>
      <c r="CX142">
        <v>0</v>
      </c>
      <c r="CY142">
        <v>0</v>
      </c>
      <c r="CZ142">
        <v>0</v>
      </c>
      <c r="DA142">
        <v>0</v>
      </c>
      <c r="DB142">
        <v>0</v>
      </c>
      <c r="DC142">
        <v>0</v>
      </c>
      <c r="DD142">
        <v>0</v>
      </c>
      <c r="DE142">
        <v>0</v>
      </c>
      <c r="DF142">
        <v>0</v>
      </c>
      <c r="DG142">
        <v>0</v>
      </c>
      <c r="DH142">
        <v>0</v>
      </c>
      <c r="DI142">
        <v>0</v>
      </c>
      <c r="DJ142">
        <v>0</v>
      </c>
      <c r="DK142">
        <v>0</v>
      </c>
      <c r="DL142">
        <v>0</v>
      </c>
      <c r="DM142">
        <v>0</v>
      </c>
      <c r="DN142">
        <v>0</v>
      </c>
      <c r="DO142">
        <v>0</v>
      </c>
      <c r="DP142">
        <v>0</v>
      </c>
      <c r="DQ142">
        <v>0</v>
      </c>
      <c r="DR142">
        <v>0</v>
      </c>
      <c r="DS142">
        <v>0</v>
      </c>
      <c r="DT142">
        <v>0</v>
      </c>
      <c r="DU142">
        <v>0</v>
      </c>
      <c r="DV142">
        <v>0</v>
      </c>
      <c r="DW142">
        <v>0</v>
      </c>
      <c r="DX142">
        <v>0</v>
      </c>
      <c r="DY142">
        <v>0</v>
      </c>
      <c r="DZ142">
        <v>0</v>
      </c>
      <c r="EA142">
        <v>0</v>
      </c>
      <c r="EB142">
        <v>0</v>
      </c>
      <c r="EC142" s="23"/>
      <c r="ED142">
        <v>0</v>
      </c>
      <c r="EE142">
        <v>0</v>
      </c>
      <c r="EF142">
        <v>0</v>
      </c>
      <c r="EG142">
        <v>0</v>
      </c>
      <c r="EH142">
        <v>0</v>
      </c>
      <c r="EI142">
        <v>0</v>
      </c>
      <c r="EJ142">
        <v>0</v>
      </c>
      <c r="EK142">
        <v>0</v>
      </c>
      <c r="EL142">
        <v>0</v>
      </c>
      <c r="EM142">
        <v>0</v>
      </c>
      <c r="EN142">
        <v>0</v>
      </c>
      <c r="EO142">
        <v>0</v>
      </c>
      <c r="EP142">
        <v>0</v>
      </c>
      <c r="EQ142">
        <v>0</v>
      </c>
      <c r="ER142">
        <v>0</v>
      </c>
      <c r="ES142">
        <v>0</v>
      </c>
      <c r="ET142">
        <v>0</v>
      </c>
      <c r="EU142">
        <v>0</v>
      </c>
      <c r="EV142">
        <v>0</v>
      </c>
      <c r="EW142">
        <v>0</v>
      </c>
      <c r="EX142">
        <v>0</v>
      </c>
      <c r="EY142">
        <v>0</v>
      </c>
      <c r="EZ142">
        <v>0</v>
      </c>
      <c r="FA142">
        <v>0</v>
      </c>
      <c r="FB142">
        <v>0</v>
      </c>
      <c r="FC142">
        <v>0</v>
      </c>
      <c r="FD142">
        <v>0</v>
      </c>
      <c r="FE142">
        <v>0</v>
      </c>
      <c r="FF142">
        <v>0</v>
      </c>
      <c r="FG142">
        <v>0</v>
      </c>
      <c r="FH142">
        <v>0</v>
      </c>
      <c r="FI142">
        <v>0</v>
      </c>
      <c r="FJ142">
        <v>0</v>
      </c>
      <c r="FK142">
        <v>0</v>
      </c>
      <c r="FL142">
        <v>0</v>
      </c>
      <c r="FM142">
        <v>0</v>
      </c>
      <c r="FN142">
        <v>0</v>
      </c>
      <c r="FO142">
        <v>0</v>
      </c>
      <c r="FP142">
        <v>0</v>
      </c>
      <c r="FQ142">
        <v>0</v>
      </c>
      <c r="FR142">
        <v>0</v>
      </c>
      <c r="FS142">
        <v>0</v>
      </c>
      <c r="FT142">
        <v>0</v>
      </c>
      <c r="FU142">
        <v>0</v>
      </c>
      <c r="FV142">
        <v>0</v>
      </c>
      <c r="FW142">
        <v>0</v>
      </c>
      <c r="FX142">
        <v>0</v>
      </c>
      <c r="FY142">
        <v>0</v>
      </c>
      <c r="FZ142">
        <v>0</v>
      </c>
      <c r="GA142">
        <v>0</v>
      </c>
      <c r="GB142">
        <v>0</v>
      </c>
      <c r="GC142">
        <v>0</v>
      </c>
      <c r="GD142">
        <v>0</v>
      </c>
      <c r="GE142">
        <v>0</v>
      </c>
      <c r="GF142">
        <v>0</v>
      </c>
      <c r="GG142" s="60">
        <v>0</v>
      </c>
      <c r="GH142" s="60">
        <v>0</v>
      </c>
      <c r="GI142" s="60">
        <v>0</v>
      </c>
      <c r="GJ142" s="60">
        <v>0</v>
      </c>
      <c r="GK142" s="60">
        <v>0</v>
      </c>
      <c r="GL142">
        <v>0</v>
      </c>
      <c r="GM142">
        <v>0</v>
      </c>
      <c r="GN142">
        <v>0</v>
      </c>
      <c r="GO142">
        <v>0</v>
      </c>
      <c r="GP142">
        <v>0</v>
      </c>
      <c r="GQ142">
        <v>0</v>
      </c>
      <c r="GR142">
        <v>0</v>
      </c>
      <c r="GS142">
        <v>0</v>
      </c>
      <c r="GT142">
        <v>0</v>
      </c>
      <c r="GU142">
        <v>0</v>
      </c>
      <c r="GV142">
        <v>0</v>
      </c>
      <c r="GW142">
        <v>0</v>
      </c>
      <c r="GX142">
        <v>0</v>
      </c>
      <c r="GY142">
        <v>0</v>
      </c>
      <c r="GZ142">
        <v>0</v>
      </c>
      <c r="HA142">
        <v>0</v>
      </c>
      <c r="HB142">
        <v>0</v>
      </c>
      <c r="HC142">
        <v>0</v>
      </c>
      <c r="HD142">
        <v>0</v>
      </c>
      <c r="HE142">
        <v>0</v>
      </c>
      <c r="HF142">
        <v>0</v>
      </c>
      <c r="HG142">
        <v>0</v>
      </c>
      <c r="HH142">
        <v>0</v>
      </c>
      <c r="HI142">
        <v>0</v>
      </c>
      <c r="HJ142">
        <v>0</v>
      </c>
      <c r="HK142">
        <v>0</v>
      </c>
      <c r="HL142">
        <v>0</v>
      </c>
      <c r="HM142">
        <v>0</v>
      </c>
      <c r="HN142">
        <v>0</v>
      </c>
      <c r="HO142">
        <v>0</v>
      </c>
      <c r="HP142">
        <v>0</v>
      </c>
      <c r="HQ142">
        <v>0</v>
      </c>
      <c r="HR142">
        <v>0</v>
      </c>
      <c r="HS142">
        <v>0</v>
      </c>
      <c r="HT142">
        <v>0</v>
      </c>
      <c r="HU142">
        <v>0</v>
      </c>
      <c r="HV142">
        <v>0</v>
      </c>
      <c r="HW142">
        <v>0</v>
      </c>
      <c r="HX142">
        <v>0</v>
      </c>
      <c r="HY142">
        <v>0</v>
      </c>
      <c r="HZ142">
        <v>0</v>
      </c>
      <c r="IA142">
        <v>0</v>
      </c>
      <c r="IB142">
        <v>0</v>
      </c>
      <c r="IC142">
        <v>0</v>
      </c>
      <c r="ID142">
        <v>0</v>
      </c>
      <c r="IE142">
        <v>0</v>
      </c>
      <c r="IF142">
        <v>0</v>
      </c>
      <c r="IG142">
        <v>0</v>
      </c>
      <c r="IH142">
        <v>0</v>
      </c>
      <c r="II142">
        <v>0</v>
      </c>
      <c r="IJ142">
        <v>0</v>
      </c>
      <c r="IK142">
        <v>0</v>
      </c>
      <c r="IL142">
        <v>0</v>
      </c>
      <c r="IM142">
        <v>0</v>
      </c>
      <c r="IN142" s="26">
        <v>0</v>
      </c>
    </row>
    <row r="143" spans="1:248" x14ac:dyDescent="0.35">
      <c r="A143" s="27">
        <v>90</v>
      </c>
      <c r="B143" t="s">
        <v>305</v>
      </c>
      <c r="C143" t="s">
        <v>306</v>
      </c>
      <c r="D143">
        <v>0</v>
      </c>
      <c r="E143">
        <v>0</v>
      </c>
      <c r="F143">
        <v>0</v>
      </c>
      <c r="G143">
        <v>0</v>
      </c>
      <c r="H143">
        <v>0</v>
      </c>
      <c r="I143">
        <v>0</v>
      </c>
      <c r="J143">
        <v>0</v>
      </c>
      <c r="K143">
        <v>0</v>
      </c>
      <c r="L143">
        <v>0</v>
      </c>
      <c r="M143">
        <v>0</v>
      </c>
      <c r="N143">
        <v>0</v>
      </c>
      <c r="O143">
        <v>0</v>
      </c>
      <c r="P143">
        <v>0</v>
      </c>
      <c r="Q143">
        <v>1</v>
      </c>
      <c r="R143">
        <v>1</v>
      </c>
      <c r="S143">
        <v>1</v>
      </c>
      <c r="T143">
        <v>1</v>
      </c>
      <c r="U143">
        <v>1</v>
      </c>
      <c r="V143">
        <v>0</v>
      </c>
      <c r="W143">
        <v>0</v>
      </c>
      <c r="X143">
        <v>0</v>
      </c>
      <c r="Y143">
        <v>0</v>
      </c>
      <c r="Z143">
        <v>0</v>
      </c>
      <c r="AA143">
        <v>0</v>
      </c>
      <c r="AB143">
        <v>0</v>
      </c>
      <c r="AC143">
        <v>0</v>
      </c>
      <c r="AD143">
        <v>0</v>
      </c>
      <c r="AE143">
        <v>0</v>
      </c>
      <c r="AF143">
        <v>1</v>
      </c>
      <c r="AG143">
        <v>1</v>
      </c>
      <c r="AH143">
        <v>0</v>
      </c>
      <c r="AI143">
        <v>0</v>
      </c>
      <c r="AJ143">
        <v>0</v>
      </c>
      <c r="AK143">
        <v>0</v>
      </c>
      <c r="AL143">
        <v>0</v>
      </c>
      <c r="AM143">
        <v>1</v>
      </c>
      <c r="AN143">
        <v>1</v>
      </c>
      <c r="AO143">
        <v>1</v>
      </c>
      <c r="AP143">
        <v>1</v>
      </c>
      <c r="AQ143">
        <v>1</v>
      </c>
      <c r="AR143">
        <v>0</v>
      </c>
      <c r="AS143">
        <v>0</v>
      </c>
      <c r="AT143">
        <v>1</v>
      </c>
      <c r="AU143">
        <v>1</v>
      </c>
      <c r="AV143">
        <v>1</v>
      </c>
      <c r="AW143">
        <v>0</v>
      </c>
      <c r="AX143">
        <v>0</v>
      </c>
      <c r="AY143">
        <v>0</v>
      </c>
      <c r="AZ143">
        <v>0</v>
      </c>
      <c r="BA143">
        <v>1</v>
      </c>
      <c r="BB143">
        <v>0</v>
      </c>
      <c r="BC143">
        <v>0</v>
      </c>
      <c r="BD143">
        <v>0</v>
      </c>
      <c r="BE143">
        <v>0</v>
      </c>
      <c r="BF143">
        <v>0</v>
      </c>
      <c r="BG143">
        <v>0</v>
      </c>
      <c r="BH143">
        <v>0</v>
      </c>
      <c r="BI143">
        <v>0</v>
      </c>
      <c r="BJ143">
        <v>0</v>
      </c>
      <c r="BK143">
        <v>0</v>
      </c>
      <c r="BL143">
        <v>0</v>
      </c>
      <c r="BM143">
        <v>0</v>
      </c>
      <c r="BN143">
        <v>0</v>
      </c>
      <c r="BO143">
        <v>0</v>
      </c>
      <c r="BP143">
        <v>0</v>
      </c>
      <c r="BQ143">
        <v>1</v>
      </c>
      <c r="BR143">
        <v>1</v>
      </c>
      <c r="BS143">
        <v>0</v>
      </c>
      <c r="BT143">
        <v>0</v>
      </c>
      <c r="BU143">
        <v>0</v>
      </c>
      <c r="BV143">
        <v>0</v>
      </c>
      <c r="BW143">
        <v>0</v>
      </c>
      <c r="BX143">
        <v>0</v>
      </c>
      <c r="BY143">
        <v>0</v>
      </c>
      <c r="BZ143">
        <v>0</v>
      </c>
      <c r="CA143">
        <v>0</v>
      </c>
      <c r="CB143">
        <v>0</v>
      </c>
      <c r="CC143">
        <v>0</v>
      </c>
      <c r="CD143">
        <v>0</v>
      </c>
      <c r="CE143">
        <v>0</v>
      </c>
      <c r="CF143">
        <v>0</v>
      </c>
      <c r="CG143">
        <v>0</v>
      </c>
      <c r="CH143">
        <v>0</v>
      </c>
      <c r="CI143">
        <v>0</v>
      </c>
      <c r="CJ143">
        <v>0</v>
      </c>
      <c r="CK143">
        <v>0</v>
      </c>
      <c r="CL143">
        <v>0</v>
      </c>
      <c r="CM143">
        <v>0</v>
      </c>
      <c r="CN143">
        <v>0</v>
      </c>
      <c r="CO143">
        <v>0</v>
      </c>
      <c r="CP143">
        <v>0</v>
      </c>
      <c r="CQ143">
        <v>0</v>
      </c>
      <c r="CR143">
        <v>0</v>
      </c>
      <c r="CS143">
        <v>0</v>
      </c>
      <c r="CT143">
        <v>0</v>
      </c>
      <c r="CU143">
        <v>0</v>
      </c>
      <c r="CV143">
        <v>0</v>
      </c>
      <c r="CW143">
        <v>0</v>
      </c>
      <c r="CX143">
        <v>0</v>
      </c>
      <c r="CY143">
        <v>0</v>
      </c>
      <c r="CZ143">
        <v>0</v>
      </c>
      <c r="DA143">
        <v>0</v>
      </c>
      <c r="DB143">
        <v>0</v>
      </c>
      <c r="DC143">
        <v>1</v>
      </c>
      <c r="DD143">
        <v>0</v>
      </c>
      <c r="DE143">
        <v>0</v>
      </c>
      <c r="DF143">
        <v>0</v>
      </c>
      <c r="DG143">
        <v>0</v>
      </c>
      <c r="DH143">
        <v>0</v>
      </c>
      <c r="DI143">
        <v>0</v>
      </c>
      <c r="DJ143">
        <v>0</v>
      </c>
      <c r="DK143">
        <v>0</v>
      </c>
      <c r="DL143">
        <v>0</v>
      </c>
      <c r="DM143">
        <v>0</v>
      </c>
      <c r="DN143">
        <v>1</v>
      </c>
      <c r="DO143">
        <v>0</v>
      </c>
      <c r="DP143">
        <v>0</v>
      </c>
      <c r="DQ143">
        <v>0</v>
      </c>
      <c r="DR143">
        <v>0</v>
      </c>
      <c r="DS143">
        <v>0</v>
      </c>
      <c r="DT143">
        <v>0</v>
      </c>
      <c r="DU143">
        <v>0</v>
      </c>
      <c r="DV143">
        <v>0</v>
      </c>
      <c r="DW143">
        <v>0</v>
      </c>
      <c r="DX143">
        <v>0</v>
      </c>
      <c r="DY143">
        <v>0</v>
      </c>
      <c r="DZ143">
        <v>0</v>
      </c>
      <c r="EA143">
        <v>0</v>
      </c>
      <c r="EB143">
        <v>0</v>
      </c>
      <c r="EC143" s="23"/>
      <c r="ED143">
        <v>0</v>
      </c>
      <c r="EE143">
        <v>0</v>
      </c>
      <c r="EF143">
        <v>1</v>
      </c>
      <c r="EG143">
        <v>1</v>
      </c>
      <c r="EH143">
        <v>0</v>
      </c>
      <c r="EI143">
        <v>0</v>
      </c>
      <c r="EJ143">
        <v>0</v>
      </c>
      <c r="EK143">
        <v>0</v>
      </c>
      <c r="EL143">
        <v>0</v>
      </c>
      <c r="EM143">
        <v>0</v>
      </c>
      <c r="EN143">
        <v>0</v>
      </c>
      <c r="EO143">
        <v>0</v>
      </c>
      <c r="EP143">
        <v>0</v>
      </c>
      <c r="EQ143">
        <v>0</v>
      </c>
      <c r="ER143">
        <v>0</v>
      </c>
      <c r="ES143">
        <v>0</v>
      </c>
      <c r="ET143">
        <v>0</v>
      </c>
      <c r="EU143">
        <v>0</v>
      </c>
      <c r="EV143">
        <v>0</v>
      </c>
      <c r="EW143">
        <v>0</v>
      </c>
      <c r="EX143">
        <v>0</v>
      </c>
      <c r="EY143">
        <v>0</v>
      </c>
      <c r="EZ143">
        <v>0</v>
      </c>
      <c r="FA143">
        <v>0</v>
      </c>
      <c r="FB143">
        <v>0</v>
      </c>
      <c r="FC143">
        <v>0</v>
      </c>
      <c r="FD143">
        <v>0</v>
      </c>
      <c r="FE143">
        <v>0</v>
      </c>
      <c r="FF143">
        <v>0</v>
      </c>
      <c r="FG143">
        <v>0</v>
      </c>
      <c r="FH143">
        <v>0</v>
      </c>
      <c r="FI143">
        <v>0</v>
      </c>
      <c r="FJ143">
        <v>1</v>
      </c>
      <c r="FK143">
        <v>1</v>
      </c>
      <c r="FL143">
        <v>1</v>
      </c>
      <c r="FM143">
        <v>0</v>
      </c>
      <c r="FN143">
        <v>0</v>
      </c>
      <c r="FO143">
        <v>0</v>
      </c>
      <c r="FP143">
        <v>0</v>
      </c>
      <c r="FQ143">
        <v>0</v>
      </c>
      <c r="FR143">
        <v>0</v>
      </c>
      <c r="FS143">
        <v>0</v>
      </c>
      <c r="FT143">
        <v>0</v>
      </c>
      <c r="FU143">
        <v>0</v>
      </c>
      <c r="FV143">
        <v>0</v>
      </c>
      <c r="FW143">
        <v>0</v>
      </c>
      <c r="FX143">
        <v>0</v>
      </c>
      <c r="FY143">
        <v>0</v>
      </c>
      <c r="FZ143">
        <v>0</v>
      </c>
      <c r="GA143">
        <v>0</v>
      </c>
      <c r="GB143">
        <v>0</v>
      </c>
      <c r="GC143">
        <v>0</v>
      </c>
      <c r="GD143">
        <v>0</v>
      </c>
      <c r="GE143">
        <v>0</v>
      </c>
      <c r="GF143">
        <v>0</v>
      </c>
      <c r="GG143" s="60">
        <v>0</v>
      </c>
      <c r="GH143" s="60">
        <v>0</v>
      </c>
      <c r="GI143" s="60">
        <v>0</v>
      </c>
      <c r="GJ143" s="60">
        <v>0</v>
      </c>
      <c r="GK143" s="60">
        <v>0</v>
      </c>
      <c r="GL143">
        <v>0</v>
      </c>
      <c r="GM143">
        <v>0</v>
      </c>
      <c r="GN143">
        <v>0</v>
      </c>
      <c r="GO143">
        <v>0</v>
      </c>
      <c r="GP143">
        <v>0</v>
      </c>
      <c r="GQ143">
        <v>0</v>
      </c>
      <c r="GR143">
        <v>0</v>
      </c>
      <c r="GS143">
        <v>0</v>
      </c>
      <c r="GT143">
        <v>0</v>
      </c>
      <c r="GU143">
        <v>0</v>
      </c>
      <c r="GV143">
        <v>0</v>
      </c>
      <c r="GW143">
        <v>0</v>
      </c>
      <c r="GX143">
        <v>0</v>
      </c>
      <c r="GY143">
        <v>0</v>
      </c>
      <c r="GZ143">
        <v>0</v>
      </c>
      <c r="HA143">
        <v>0</v>
      </c>
      <c r="HB143">
        <v>0</v>
      </c>
      <c r="HC143">
        <v>0</v>
      </c>
      <c r="HD143">
        <v>0</v>
      </c>
      <c r="HE143">
        <v>0</v>
      </c>
      <c r="HF143">
        <v>0</v>
      </c>
      <c r="HG143">
        <v>0</v>
      </c>
      <c r="HH143">
        <v>0</v>
      </c>
      <c r="HI143">
        <v>0</v>
      </c>
      <c r="HJ143">
        <v>0</v>
      </c>
      <c r="HK143">
        <v>0</v>
      </c>
      <c r="HL143">
        <v>0</v>
      </c>
      <c r="HM143">
        <v>0</v>
      </c>
      <c r="HN143">
        <v>0</v>
      </c>
      <c r="HO143">
        <v>0</v>
      </c>
      <c r="HP143">
        <v>0</v>
      </c>
      <c r="HQ143">
        <v>0</v>
      </c>
      <c r="HR143">
        <v>0</v>
      </c>
      <c r="HS143">
        <v>0</v>
      </c>
      <c r="HT143">
        <v>0</v>
      </c>
      <c r="HU143">
        <v>0</v>
      </c>
      <c r="HV143">
        <v>0</v>
      </c>
      <c r="HW143">
        <v>1</v>
      </c>
      <c r="HX143">
        <v>1</v>
      </c>
      <c r="HY143">
        <v>1</v>
      </c>
      <c r="HZ143">
        <v>0</v>
      </c>
      <c r="IA143">
        <v>0</v>
      </c>
      <c r="IB143">
        <v>0</v>
      </c>
      <c r="IC143">
        <v>0</v>
      </c>
      <c r="ID143">
        <v>0</v>
      </c>
      <c r="IE143">
        <v>0</v>
      </c>
      <c r="IF143">
        <v>0</v>
      </c>
      <c r="IG143">
        <v>0</v>
      </c>
      <c r="IH143">
        <v>0</v>
      </c>
      <c r="II143">
        <v>0</v>
      </c>
      <c r="IJ143">
        <v>0</v>
      </c>
      <c r="IK143">
        <v>0</v>
      </c>
      <c r="IL143">
        <v>0</v>
      </c>
      <c r="IM143">
        <v>0</v>
      </c>
      <c r="IN143" s="26">
        <v>0</v>
      </c>
    </row>
    <row r="144" spans="1:248" x14ac:dyDescent="0.35">
      <c r="A144" s="28" t="s">
        <v>168</v>
      </c>
      <c r="EC144" s="23"/>
      <c r="IN144" s="26"/>
    </row>
    <row r="145" spans="1:1110" x14ac:dyDescent="0.35">
      <c r="A145" s="27">
        <v>91</v>
      </c>
      <c r="B145" t="s">
        <v>307</v>
      </c>
      <c r="C145" t="s">
        <v>308</v>
      </c>
      <c r="D145">
        <v>0</v>
      </c>
      <c r="E145">
        <v>0</v>
      </c>
      <c r="F145">
        <v>0</v>
      </c>
      <c r="G145">
        <v>0</v>
      </c>
      <c r="H145">
        <v>0</v>
      </c>
      <c r="I145">
        <v>0</v>
      </c>
      <c r="J145">
        <v>0</v>
      </c>
      <c r="K145">
        <v>0</v>
      </c>
      <c r="L145">
        <v>0</v>
      </c>
      <c r="M145">
        <v>0</v>
      </c>
      <c r="N145">
        <v>1</v>
      </c>
      <c r="O145">
        <v>1</v>
      </c>
      <c r="P145">
        <v>1</v>
      </c>
      <c r="Q145">
        <v>0</v>
      </c>
      <c r="R145">
        <v>0</v>
      </c>
      <c r="S145">
        <v>1</v>
      </c>
      <c r="T145">
        <v>1</v>
      </c>
      <c r="U145">
        <v>1</v>
      </c>
      <c r="V145">
        <v>0</v>
      </c>
      <c r="W145">
        <v>0</v>
      </c>
      <c r="X145">
        <v>0</v>
      </c>
      <c r="Y145">
        <v>0</v>
      </c>
      <c r="Z145">
        <v>0</v>
      </c>
      <c r="AA145">
        <v>0</v>
      </c>
      <c r="AB145">
        <v>0</v>
      </c>
      <c r="AC145">
        <v>0</v>
      </c>
      <c r="AD145">
        <v>0</v>
      </c>
      <c r="AE145">
        <v>0</v>
      </c>
      <c r="AF145">
        <v>0</v>
      </c>
      <c r="AG145">
        <v>0</v>
      </c>
      <c r="AH145">
        <v>0</v>
      </c>
      <c r="AI145">
        <v>0</v>
      </c>
      <c r="AJ145">
        <v>0</v>
      </c>
      <c r="AK145">
        <v>0</v>
      </c>
      <c r="AL145">
        <v>0</v>
      </c>
      <c r="AM145">
        <v>1</v>
      </c>
      <c r="AN145">
        <v>1</v>
      </c>
      <c r="AO145">
        <v>1</v>
      </c>
      <c r="AP145">
        <v>0</v>
      </c>
      <c r="AQ145">
        <v>0</v>
      </c>
      <c r="AR145">
        <v>0</v>
      </c>
      <c r="AS145">
        <v>0</v>
      </c>
      <c r="AT145">
        <v>0</v>
      </c>
      <c r="AU145">
        <v>0</v>
      </c>
      <c r="AV145">
        <v>0</v>
      </c>
      <c r="AW145">
        <v>0</v>
      </c>
      <c r="AX145">
        <v>0</v>
      </c>
      <c r="AY145">
        <v>0</v>
      </c>
      <c r="AZ145">
        <v>0</v>
      </c>
      <c r="BA145">
        <v>0</v>
      </c>
      <c r="BB145">
        <v>0</v>
      </c>
      <c r="BC145">
        <v>0</v>
      </c>
      <c r="BD145">
        <v>0</v>
      </c>
      <c r="BE145">
        <v>0</v>
      </c>
      <c r="BF145">
        <v>0</v>
      </c>
      <c r="BG145">
        <v>0</v>
      </c>
      <c r="BH145">
        <v>0</v>
      </c>
      <c r="BI145">
        <v>0</v>
      </c>
      <c r="BJ145">
        <v>0</v>
      </c>
      <c r="BK145">
        <v>0</v>
      </c>
      <c r="BL145">
        <v>0</v>
      </c>
      <c r="BM145">
        <v>0</v>
      </c>
      <c r="BN145">
        <v>0</v>
      </c>
      <c r="BO145">
        <v>0</v>
      </c>
      <c r="BP145">
        <v>0</v>
      </c>
      <c r="BQ145">
        <v>0</v>
      </c>
      <c r="BR145">
        <v>0</v>
      </c>
      <c r="BS145">
        <v>0</v>
      </c>
      <c r="BT145">
        <v>0</v>
      </c>
      <c r="BU145">
        <v>0</v>
      </c>
      <c r="BV145">
        <v>0</v>
      </c>
      <c r="BW145">
        <v>0</v>
      </c>
      <c r="BX145">
        <v>0</v>
      </c>
      <c r="BY145">
        <v>0</v>
      </c>
      <c r="BZ145">
        <v>0</v>
      </c>
      <c r="CA145">
        <v>0</v>
      </c>
      <c r="CB145">
        <v>0</v>
      </c>
      <c r="CC145">
        <v>0</v>
      </c>
      <c r="CD145">
        <v>0</v>
      </c>
      <c r="CE145">
        <v>0</v>
      </c>
      <c r="CF145">
        <v>0</v>
      </c>
      <c r="CG145">
        <v>0</v>
      </c>
      <c r="CH145">
        <v>0</v>
      </c>
      <c r="CI145">
        <v>0</v>
      </c>
      <c r="CJ145">
        <v>0</v>
      </c>
      <c r="CK145">
        <v>0</v>
      </c>
      <c r="CL145">
        <v>0</v>
      </c>
      <c r="CM145">
        <v>0</v>
      </c>
      <c r="CN145">
        <v>0</v>
      </c>
      <c r="CO145">
        <v>0</v>
      </c>
      <c r="CP145">
        <v>0</v>
      </c>
      <c r="CQ145">
        <v>0</v>
      </c>
      <c r="CR145">
        <v>0</v>
      </c>
      <c r="CS145">
        <v>0</v>
      </c>
      <c r="CT145">
        <v>0</v>
      </c>
      <c r="CU145">
        <v>0</v>
      </c>
      <c r="CV145">
        <v>0</v>
      </c>
      <c r="CW145">
        <v>0</v>
      </c>
      <c r="CX145">
        <v>0</v>
      </c>
      <c r="CY145">
        <v>0</v>
      </c>
      <c r="CZ145">
        <v>0</v>
      </c>
      <c r="DA145">
        <v>0</v>
      </c>
      <c r="DB145">
        <v>0</v>
      </c>
      <c r="DC145">
        <v>0</v>
      </c>
      <c r="DD145">
        <v>0</v>
      </c>
      <c r="DE145">
        <v>0</v>
      </c>
      <c r="DF145">
        <v>0</v>
      </c>
      <c r="DG145">
        <v>0</v>
      </c>
      <c r="DH145">
        <v>0</v>
      </c>
      <c r="DI145">
        <v>0</v>
      </c>
      <c r="DJ145">
        <v>0</v>
      </c>
      <c r="DK145">
        <v>0</v>
      </c>
      <c r="DL145">
        <v>0</v>
      </c>
      <c r="DM145">
        <v>0</v>
      </c>
      <c r="DN145">
        <v>0</v>
      </c>
      <c r="DO145">
        <v>0</v>
      </c>
      <c r="DP145">
        <v>0</v>
      </c>
      <c r="DQ145">
        <v>0</v>
      </c>
      <c r="DR145">
        <v>0</v>
      </c>
      <c r="DS145">
        <v>0</v>
      </c>
      <c r="DT145">
        <v>0</v>
      </c>
      <c r="DU145">
        <v>0</v>
      </c>
      <c r="DV145">
        <v>0</v>
      </c>
      <c r="DW145">
        <v>0</v>
      </c>
      <c r="DX145">
        <v>0</v>
      </c>
      <c r="DY145">
        <v>0</v>
      </c>
      <c r="DZ145">
        <v>0</v>
      </c>
      <c r="EA145">
        <v>0</v>
      </c>
      <c r="EB145">
        <v>0</v>
      </c>
      <c r="EC145" s="23"/>
      <c r="ED145">
        <v>0</v>
      </c>
      <c r="EE145">
        <v>0</v>
      </c>
      <c r="EF145">
        <v>0</v>
      </c>
      <c r="EG145">
        <v>0</v>
      </c>
      <c r="EH145">
        <v>0</v>
      </c>
      <c r="EI145">
        <v>0</v>
      </c>
      <c r="EJ145">
        <v>0</v>
      </c>
      <c r="EK145">
        <v>0</v>
      </c>
      <c r="EL145">
        <v>0</v>
      </c>
      <c r="EM145">
        <v>0</v>
      </c>
      <c r="EN145">
        <v>0</v>
      </c>
      <c r="EO145">
        <v>0</v>
      </c>
      <c r="EP145">
        <v>0</v>
      </c>
      <c r="EQ145">
        <v>0</v>
      </c>
      <c r="ER145">
        <v>0</v>
      </c>
      <c r="ES145">
        <v>0</v>
      </c>
      <c r="ET145">
        <v>0</v>
      </c>
      <c r="EU145">
        <v>0</v>
      </c>
      <c r="EV145">
        <v>0</v>
      </c>
      <c r="EW145">
        <v>0</v>
      </c>
      <c r="EX145">
        <v>0</v>
      </c>
      <c r="EY145">
        <v>0</v>
      </c>
      <c r="EZ145">
        <v>0</v>
      </c>
      <c r="FA145">
        <v>0</v>
      </c>
      <c r="FB145">
        <v>0</v>
      </c>
      <c r="FC145">
        <v>0</v>
      </c>
      <c r="FD145">
        <v>0</v>
      </c>
      <c r="FE145">
        <v>0</v>
      </c>
      <c r="FF145">
        <v>0</v>
      </c>
      <c r="FG145">
        <v>0</v>
      </c>
      <c r="FH145">
        <v>0</v>
      </c>
      <c r="FI145">
        <v>0</v>
      </c>
      <c r="FJ145">
        <v>0</v>
      </c>
      <c r="FK145">
        <v>0</v>
      </c>
      <c r="FL145">
        <v>0</v>
      </c>
      <c r="FM145">
        <v>0</v>
      </c>
      <c r="FN145">
        <v>0</v>
      </c>
      <c r="FO145">
        <v>0</v>
      </c>
      <c r="FP145">
        <v>0</v>
      </c>
      <c r="FQ145">
        <v>0</v>
      </c>
      <c r="FR145">
        <v>0</v>
      </c>
      <c r="FS145">
        <v>0</v>
      </c>
      <c r="FT145">
        <v>0</v>
      </c>
      <c r="FU145">
        <v>0</v>
      </c>
      <c r="FV145">
        <v>0</v>
      </c>
      <c r="FW145">
        <v>0</v>
      </c>
      <c r="FX145">
        <v>0</v>
      </c>
      <c r="FY145">
        <v>0</v>
      </c>
      <c r="FZ145">
        <v>0</v>
      </c>
      <c r="GA145">
        <v>0</v>
      </c>
      <c r="GB145">
        <v>0</v>
      </c>
      <c r="GC145">
        <v>0</v>
      </c>
      <c r="GD145">
        <v>0</v>
      </c>
      <c r="GE145">
        <v>0</v>
      </c>
      <c r="GF145">
        <v>0</v>
      </c>
      <c r="GG145" s="60">
        <v>0</v>
      </c>
      <c r="GH145" s="60">
        <v>0</v>
      </c>
      <c r="GI145" s="60">
        <v>0</v>
      </c>
      <c r="GJ145" s="60">
        <v>0</v>
      </c>
      <c r="GK145" s="60">
        <v>0</v>
      </c>
      <c r="GL145">
        <v>0</v>
      </c>
      <c r="GM145">
        <v>0</v>
      </c>
      <c r="GN145">
        <v>0</v>
      </c>
      <c r="GO145">
        <v>0</v>
      </c>
      <c r="GP145">
        <v>0</v>
      </c>
      <c r="GQ145">
        <v>0</v>
      </c>
      <c r="GR145">
        <v>0</v>
      </c>
      <c r="GS145">
        <v>0</v>
      </c>
      <c r="GT145">
        <v>0</v>
      </c>
      <c r="GU145">
        <v>0</v>
      </c>
      <c r="GV145">
        <v>0</v>
      </c>
      <c r="GW145">
        <v>0</v>
      </c>
      <c r="GX145">
        <v>0</v>
      </c>
      <c r="GY145">
        <v>0</v>
      </c>
      <c r="GZ145">
        <v>0</v>
      </c>
      <c r="HA145">
        <v>0</v>
      </c>
      <c r="HB145">
        <v>0</v>
      </c>
      <c r="HC145">
        <v>0</v>
      </c>
      <c r="HD145">
        <v>0</v>
      </c>
      <c r="HE145">
        <v>0</v>
      </c>
      <c r="HF145">
        <v>0</v>
      </c>
      <c r="HG145">
        <v>0</v>
      </c>
      <c r="HH145">
        <v>0</v>
      </c>
      <c r="HI145">
        <v>0</v>
      </c>
      <c r="HJ145">
        <v>0</v>
      </c>
      <c r="HK145">
        <v>0</v>
      </c>
      <c r="HL145">
        <v>0</v>
      </c>
      <c r="HM145">
        <v>0</v>
      </c>
      <c r="HN145">
        <v>0</v>
      </c>
      <c r="HO145">
        <v>0</v>
      </c>
      <c r="HP145">
        <v>0</v>
      </c>
      <c r="HQ145">
        <v>0</v>
      </c>
      <c r="HR145">
        <v>0</v>
      </c>
      <c r="HS145">
        <v>0</v>
      </c>
      <c r="HT145">
        <v>0</v>
      </c>
      <c r="HU145">
        <v>0</v>
      </c>
      <c r="HV145">
        <v>0</v>
      </c>
      <c r="HW145">
        <v>0</v>
      </c>
      <c r="HX145">
        <v>0</v>
      </c>
      <c r="HY145">
        <v>0</v>
      </c>
      <c r="HZ145">
        <v>0</v>
      </c>
      <c r="IA145">
        <v>0</v>
      </c>
      <c r="IB145">
        <v>0</v>
      </c>
      <c r="IC145">
        <v>0</v>
      </c>
      <c r="ID145">
        <v>0</v>
      </c>
      <c r="IE145">
        <v>0</v>
      </c>
      <c r="IF145">
        <v>0</v>
      </c>
      <c r="IG145">
        <v>0</v>
      </c>
      <c r="IH145">
        <v>0</v>
      </c>
      <c r="II145">
        <v>0</v>
      </c>
      <c r="IJ145">
        <v>0</v>
      </c>
      <c r="IK145">
        <v>0</v>
      </c>
      <c r="IL145">
        <v>0</v>
      </c>
      <c r="IM145">
        <v>0</v>
      </c>
      <c r="IN145" s="26">
        <v>0</v>
      </c>
    </row>
    <row r="146" spans="1:1110" s="6" customFormat="1" ht="15" thickBot="1" x14ac:dyDescent="0.4">
      <c r="A146" s="29"/>
      <c r="B146" s="30"/>
      <c r="C146" s="30"/>
      <c r="D146" s="31">
        <f>SUM(D7:D145)</f>
        <v>44</v>
      </c>
      <c r="E146" s="31">
        <f t="shared" ref="E146:BP146" si="0">SUM(E7:E145)</f>
        <v>41</v>
      </c>
      <c r="F146" s="31">
        <f t="shared" si="0"/>
        <v>62</v>
      </c>
      <c r="G146" s="31">
        <f t="shared" si="0"/>
        <v>66</v>
      </c>
      <c r="H146" s="31">
        <f t="shared" si="0"/>
        <v>64</v>
      </c>
      <c r="I146" s="32">
        <f t="shared" si="0"/>
        <v>53</v>
      </c>
      <c r="J146" s="32">
        <f t="shared" si="0"/>
        <v>54</v>
      </c>
      <c r="K146" s="32">
        <f t="shared" si="0"/>
        <v>52</v>
      </c>
      <c r="L146" s="32">
        <f t="shared" si="0"/>
        <v>50</v>
      </c>
      <c r="M146" s="32">
        <f t="shared" si="0"/>
        <v>57</v>
      </c>
      <c r="N146" s="31">
        <f t="shared" si="0"/>
        <v>26</v>
      </c>
      <c r="O146" s="31">
        <f t="shared" si="0"/>
        <v>27</v>
      </c>
      <c r="P146" s="31">
        <f t="shared" si="0"/>
        <v>57</v>
      </c>
      <c r="Q146" s="31">
        <f t="shared" si="0"/>
        <v>57</v>
      </c>
      <c r="R146" s="31">
        <f t="shared" si="0"/>
        <v>52</v>
      </c>
      <c r="S146" s="32">
        <f t="shared" si="0"/>
        <v>39</v>
      </c>
      <c r="T146" s="32">
        <f t="shared" si="0"/>
        <v>39</v>
      </c>
      <c r="U146" s="32">
        <f t="shared" si="0"/>
        <v>48</v>
      </c>
      <c r="V146" s="32">
        <f t="shared" si="0"/>
        <v>54</v>
      </c>
      <c r="W146" s="32">
        <f t="shared" si="0"/>
        <v>55</v>
      </c>
      <c r="X146" s="31">
        <f t="shared" si="0"/>
        <v>22</v>
      </c>
      <c r="Y146" s="31">
        <f t="shared" si="0"/>
        <v>22</v>
      </c>
      <c r="Z146" s="31">
        <f t="shared" si="0"/>
        <v>22</v>
      </c>
      <c r="AA146" s="31">
        <f t="shared" si="0"/>
        <v>38</v>
      </c>
      <c r="AB146" s="31">
        <f t="shared" si="0"/>
        <v>38</v>
      </c>
      <c r="AC146" s="32">
        <f t="shared" si="0"/>
        <v>19</v>
      </c>
      <c r="AD146" s="32">
        <f t="shared" si="0"/>
        <v>33</v>
      </c>
      <c r="AE146" s="32">
        <f t="shared" si="0"/>
        <v>39</v>
      </c>
      <c r="AF146" s="32">
        <f t="shared" si="0"/>
        <v>56</v>
      </c>
      <c r="AG146" s="32">
        <f t="shared" si="0"/>
        <v>71</v>
      </c>
      <c r="AH146" s="31">
        <f t="shared" si="0"/>
        <v>28</v>
      </c>
      <c r="AI146" s="31">
        <f t="shared" si="0"/>
        <v>47</v>
      </c>
      <c r="AJ146" s="31">
        <f t="shared" si="0"/>
        <v>38</v>
      </c>
      <c r="AK146" s="31">
        <f t="shared" si="0"/>
        <v>44</v>
      </c>
      <c r="AL146" s="31">
        <f t="shared" si="0"/>
        <v>50</v>
      </c>
      <c r="AM146" s="32">
        <f t="shared" si="0"/>
        <v>43</v>
      </c>
      <c r="AN146" s="32">
        <f t="shared" si="0"/>
        <v>59</v>
      </c>
      <c r="AO146" s="32">
        <f t="shared" si="0"/>
        <v>44</v>
      </c>
      <c r="AP146" s="32">
        <f t="shared" si="0"/>
        <v>69</v>
      </c>
      <c r="AQ146" s="32">
        <f t="shared" si="0"/>
        <v>70</v>
      </c>
      <c r="AR146" s="31">
        <f t="shared" si="0"/>
        <v>26</v>
      </c>
      <c r="AS146" s="31">
        <f t="shared" si="0"/>
        <v>26</v>
      </c>
      <c r="AT146" s="31">
        <f t="shared" si="0"/>
        <v>71</v>
      </c>
      <c r="AU146" s="31">
        <f t="shared" si="0"/>
        <v>69</v>
      </c>
      <c r="AV146" s="31">
        <f t="shared" si="0"/>
        <v>71</v>
      </c>
      <c r="AW146" s="32">
        <f t="shared" si="0"/>
        <v>54</v>
      </c>
      <c r="AX146" s="32">
        <f t="shared" si="0"/>
        <v>54</v>
      </c>
      <c r="AY146" s="32">
        <f t="shared" si="0"/>
        <v>56</v>
      </c>
      <c r="AZ146" s="32">
        <f t="shared" si="0"/>
        <v>56</v>
      </c>
      <c r="BA146" s="32">
        <f t="shared" si="0"/>
        <v>52</v>
      </c>
      <c r="BB146" s="31">
        <f t="shared" si="0"/>
        <v>7</v>
      </c>
      <c r="BC146" s="31">
        <f t="shared" si="0"/>
        <v>10</v>
      </c>
      <c r="BD146" s="31">
        <f t="shared" si="0"/>
        <v>10</v>
      </c>
      <c r="BE146" s="31">
        <f t="shared" si="0"/>
        <v>10</v>
      </c>
      <c r="BF146" s="31">
        <f t="shared" si="0"/>
        <v>10</v>
      </c>
      <c r="BG146" s="32">
        <f t="shared" si="0"/>
        <v>13</v>
      </c>
      <c r="BH146" s="32">
        <f t="shared" si="0"/>
        <v>13</v>
      </c>
      <c r="BI146" s="32">
        <f t="shared" si="0"/>
        <v>13</v>
      </c>
      <c r="BJ146" s="32">
        <f t="shared" si="0"/>
        <v>13</v>
      </c>
      <c r="BK146" s="32">
        <f t="shared" si="0"/>
        <v>13</v>
      </c>
      <c r="BL146" s="31">
        <f t="shared" si="0"/>
        <v>5</v>
      </c>
      <c r="BM146" s="31">
        <f t="shared" si="0"/>
        <v>9</v>
      </c>
      <c r="BN146" s="31">
        <f t="shared" si="0"/>
        <v>22</v>
      </c>
      <c r="BO146" s="31">
        <f t="shared" si="0"/>
        <v>22</v>
      </c>
      <c r="BP146" s="31">
        <f t="shared" si="0"/>
        <v>42</v>
      </c>
      <c r="BQ146" s="32">
        <f t="shared" ref="BQ146:EB146" si="1">SUM(BQ7:BQ145)</f>
        <v>32</v>
      </c>
      <c r="BR146" s="32">
        <f t="shared" si="1"/>
        <v>31</v>
      </c>
      <c r="BS146" s="32">
        <f t="shared" si="1"/>
        <v>33</v>
      </c>
      <c r="BT146" s="32">
        <f t="shared" si="1"/>
        <v>45</v>
      </c>
      <c r="BU146" s="32">
        <f t="shared" si="1"/>
        <v>46</v>
      </c>
      <c r="BV146" s="31">
        <f t="shared" si="1"/>
        <v>19</v>
      </c>
      <c r="BW146" s="31">
        <f t="shared" si="1"/>
        <v>19</v>
      </c>
      <c r="BX146" s="31">
        <f t="shared" si="1"/>
        <v>19</v>
      </c>
      <c r="BY146" s="31">
        <f t="shared" si="1"/>
        <v>19</v>
      </c>
      <c r="BZ146" s="31">
        <f t="shared" si="1"/>
        <v>19</v>
      </c>
      <c r="CA146" s="32">
        <f t="shared" si="1"/>
        <v>15</v>
      </c>
      <c r="CB146" s="32">
        <f t="shared" si="1"/>
        <v>15</v>
      </c>
      <c r="CC146" s="32">
        <f t="shared" si="1"/>
        <v>15</v>
      </c>
      <c r="CD146" s="32">
        <f t="shared" si="1"/>
        <v>41</v>
      </c>
      <c r="CE146" s="32">
        <f t="shared" si="1"/>
        <v>37</v>
      </c>
      <c r="CF146" s="31">
        <f t="shared" si="1"/>
        <v>11</v>
      </c>
      <c r="CG146" s="31">
        <f t="shared" si="1"/>
        <v>11</v>
      </c>
      <c r="CH146" s="31">
        <f t="shared" si="1"/>
        <v>11</v>
      </c>
      <c r="CI146" s="31">
        <f t="shared" si="1"/>
        <v>11</v>
      </c>
      <c r="CJ146" s="31">
        <f t="shared" si="1"/>
        <v>11</v>
      </c>
      <c r="CK146" s="32">
        <f>SUM(CK7:CK145)</f>
        <v>16</v>
      </c>
      <c r="CL146" s="32">
        <f t="shared" si="1"/>
        <v>16</v>
      </c>
      <c r="CM146" s="32">
        <f t="shared" si="1"/>
        <v>16</v>
      </c>
      <c r="CN146" s="32">
        <f t="shared" si="1"/>
        <v>16</v>
      </c>
      <c r="CO146" s="32">
        <f t="shared" si="1"/>
        <v>16</v>
      </c>
      <c r="CP146" s="31">
        <f t="shared" si="1"/>
        <v>0</v>
      </c>
      <c r="CQ146" s="31">
        <f t="shared" si="1"/>
        <v>0</v>
      </c>
      <c r="CR146" s="31">
        <f t="shared" si="1"/>
        <v>34</v>
      </c>
      <c r="CS146" s="31">
        <f t="shared" si="1"/>
        <v>46</v>
      </c>
      <c r="CT146" s="31">
        <f t="shared" si="1"/>
        <v>46</v>
      </c>
      <c r="CU146" s="32">
        <f t="shared" si="1"/>
        <v>0</v>
      </c>
      <c r="CV146" s="32">
        <f t="shared" si="1"/>
        <v>0</v>
      </c>
      <c r="CW146" s="32">
        <f t="shared" si="1"/>
        <v>27</v>
      </c>
      <c r="CX146" s="32">
        <f t="shared" si="1"/>
        <v>32</v>
      </c>
      <c r="CY146" s="32">
        <f t="shared" si="1"/>
        <v>33</v>
      </c>
      <c r="CZ146" s="33">
        <f t="shared" si="1"/>
        <v>0</v>
      </c>
      <c r="DA146" s="33">
        <f t="shared" si="1"/>
        <v>0</v>
      </c>
      <c r="DB146" s="33">
        <f t="shared" si="1"/>
        <v>30</v>
      </c>
      <c r="DC146" s="33">
        <f t="shared" si="1"/>
        <v>68</v>
      </c>
      <c r="DD146" s="33">
        <f t="shared" si="1"/>
        <v>65</v>
      </c>
      <c r="DE146" s="32">
        <f t="shared" si="1"/>
        <v>0</v>
      </c>
      <c r="DF146" s="32">
        <f t="shared" si="1"/>
        <v>0</v>
      </c>
      <c r="DG146" s="32">
        <f t="shared" si="1"/>
        <v>23</v>
      </c>
      <c r="DH146" s="32">
        <f t="shared" si="1"/>
        <v>23</v>
      </c>
      <c r="DI146" s="32">
        <f t="shared" si="1"/>
        <v>29</v>
      </c>
      <c r="DJ146" s="33">
        <f t="shared" si="1"/>
        <v>0</v>
      </c>
      <c r="DK146" s="33">
        <f t="shared" si="1"/>
        <v>19</v>
      </c>
      <c r="DL146" s="33">
        <f t="shared" si="1"/>
        <v>19</v>
      </c>
      <c r="DM146" s="33">
        <f t="shared" si="1"/>
        <v>37</v>
      </c>
      <c r="DN146" s="33">
        <f t="shared" si="1"/>
        <v>66</v>
      </c>
      <c r="DO146" s="32">
        <f t="shared" si="1"/>
        <v>0</v>
      </c>
      <c r="DP146" s="32">
        <f t="shared" si="1"/>
        <v>0</v>
      </c>
      <c r="DQ146" s="32">
        <f t="shared" si="1"/>
        <v>19</v>
      </c>
      <c r="DR146" s="32">
        <f t="shared" si="1"/>
        <v>19</v>
      </c>
      <c r="DS146" s="32">
        <f t="shared" si="1"/>
        <v>19</v>
      </c>
      <c r="DT146" s="33">
        <f t="shared" si="1"/>
        <v>0</v>
      </c>
      <c r="DU146" s="33">
        <f t="shared" si="1"/>
        <v>25</v>
      </c>
      <c r="DV146" s="33">
        <f t="shared" si="1"/>
        <v>31</v>
      </c>
      <c r="DW146" s="33">
        <f t="shared" si="1"/>
        <v>31</v>
      </c>
      <c r="DX146" s="33">
        <f t="shared" si="1"/>
        <v>61</v>
      </c>
      <c r="DY146" s="32">
        <f t="shared" si="1"/>
        <v>0</v>
      </c>
      <c r="DZ146" s="32">
        <f t="shared" si="1"/>
        <v>0</v>
      </c>
      <c r="EA146" s="32">
        <f t="shared" si="1"/>
        <v>21</v>
      </c>
      <c r="EB146" s="32">
        <f t="shared" si="1"/>
        <v>27</v>
      </c>
      <c r="EC146" s="32">
        <f t="shared" ref="EC146:GN146" si="2">SUM(EC7:EC145)</f>
        <v>0</v>
      </c>
      <c r="ED146" s="31">
        <f t="shared" si="2"/>
        <v>0</v>
      </c>
      <c r="EE146" s="31">
        <f t="shared" si="2"/>
        <v>0</v>
      </c>
      <c r="EF146" s="31">
        <f t="shared" si="2"/>
        <v>30</v>
      </c>
      <c r="EG146" s="31">
        <f t="shared" si="2"/>
        <v>21</v>
      </c>
      <c r="EH146" s="31">
        <f t="shared" si="2"/>
        <v>19</v>
      </c>
      <c r="EI146" s="32">
        <f t="shared" si="2"/>
        <v>0</v>
      </c>
      <c r="EJ146" s="32">
        <f t="shared" si="2"/>
        <v>0</v>
      </c>
      <c r="EK146" s="32">
        <f t="shared" si="2"/>
        <v>0</v>
      </c>
      <c r="EL146" s="32">
        <f t="shared" si="2"/>
        <v>4</v>
      </c>
      <c r="EM146" s="32">
        <f t="shared" si="2"/>
        <v>4</v>
      </c>
      <c r="EN146" s="31">
        <f t="shared" si="2"/>
        <v>0</v>
      </c>
      <c r="EO146" s="31">
        <f t="shared" si="2"/>
        <v>0</v>
      </c>
      <c r="EP146" s="31">
        <f t="shared" si="2"/>
        <v>23</v>
      </c>
      <c r="EQ146" s="31">
        <f t="shared" si="2"/>
        <v>23</v>
      </c>
      <c r="ER146" s="31">
        <f t="shared" si="2"/>
        <v>23</v>
      </c>
      <c r="ES146" s="32">
        <f t="shared" si="2"/>
        <v>0</v>
      </c>
      <c r="ET146" s="32">
        <f t="shared" si="2"/>
        <v>0</v>
      </c>
      <c r="EU146" s="32">
        <f t="shared" si="2"/>
        <v>26</v>
      </c>
      <c r="EV146" s="32">
        <f t="shared" si="2"/>
        <v>26</v>
      </c>
      <c r="EW146" s="32">
        <f t="shared" si="2"/>
        <v>26</v>
      </c>
      <c r="EX146" s="31">
        <f t="shared" si="2"/>
        <v>0</v>
      </c>
      <c r="EY146" s="31">
        <f t="shared" si="2"/>
        <v>0</v>
      </c>
      <c r="EZ146" s="31">
        <f t="shared" si="2"/>
        <v>24</v>
      </c>
      <c r="FA146" s="31">
        <f t="shared" si="2"/>
        <v>24</v>
      </c>
      <c r="FB146" s="31">
        <f t="shared" si="2"/>
        <v>24</v>
      </c>
      <c r="FC146" s="32">
        <f t="shared" si="2"/>
        <v>0</v>
      </c>
      <c r="FD146" s="32">
        <f t="shared" si="2"/>
        <v>0</v>
      </c>
      <c r="FE146" s="32">
        <f t="shared" si="2"/>
        <v>19</v>
      </c>
      <c r="FF146" s="32">
        <f t="shared" si="2"/>
        <v>19</v>
      </c>
      <c r="FG146" s="32">
        <f t="shared" si="2"/>
        <v>19</v>
      </c>
      <c r="FH146" s="31">
        <f t="shared" si="2"/>
        <v>0</v>
      </c>
      <c r="FI146" s="31">
        <f t="shared" si="2"/>
        <v>0</v>
      </c>
      <c r="FJ146" s="31">
        <f t="shared" si="2"/>
        <v>27</v>
      </c>
      <c r="FK146" s="31">
        <f t="shared" si="2"/>
        <v>27</v>
      </c>
      <c r="FL146" s="31">
        <f t="shared" si="2"/>
        <v>27</v>
      </c>
      <c r="FM146" s="32">
        <f t="shared" si="2"/>
        <v>0</v>
      </c>
      <c r="FN146" s="32">
        <f t="shared" si="2"/>
        <v>0</v>
      </c>
      <c r="FO146" s="32">
        <f t="shared" si="2"/>
        <v>26</v>
      </c>
      <c r="FP146" s="32">
        <f t="shared" si="2"/>
        <v>28</v>
      </c>
      <c r="FQ146" s="32">
        <f t="shared" si="2"/>
        <v>29</v>
      </c>
      <c r="FR146" s="31">
        <f t="shared" si="2"/>
        <v>0</v>
      </c>
      <c r="FS146" s="31">
        <f t="shared" si="2"/>
        <v>0</v>
      </c>
      <c r="FT146" s="31">
        <f t="shared" si="2"/>
        <v>15</v>
      </c>
      <c r="FU146" s="31">
        <f t="shared" si="2"/>
        <v>15</v>
      </c>
      <c r="FV146" s="31">
        <f t="shared" si="2"/>
        <v>15</v>
      </c>
      <c r="FW146" s="32">
        <f>SUM(FW7:FW145)</f>
        <v>0</v>
      </c>
      <c r="FX146" s="32">
        <f t="shared" si="2"/>
        <v>0</v>
      </c>
      <c r="FY146" s="32">
        <f t="shared" si="2"/>
        <v>15</v>
      </c>
      <c r="FZ146" s="32">
        <f t="shared" si="2"/>
        <v>15</v>
      </c>
      <c r="GA146" s="32">
        <f t="shared" si="2"/>
        <v>15</v>
      </c>
      <c r="GB146" s="31">
        <f t="shared" si="2"/>
        <v>0</v>
      </c>
      <c r="GC146" s="31">
        <f t="shared" si="2"/>
        <v>0</v>
      </c>
      <c r="GD146" s="31">
        <f t="shared" si="2"/>
        <v>22</v>
      </c>
      <c r="GE146" s="31">
        <f t="shared" si="2"/>
        <v>22</v>
      </c>
      <c r="GF146" s="31">
        <f t="shared" si="2"/>
        <v>22</v>
      </c>
      <c r="GG146" s="32">
        <f>SUM(GG7:GG145)</f>
        <v>0</v>
      </c>
      <c r="GH146" s="32">
        <f t="shared" si="2"/>
        <v>0</v>
      </c>
      <c r="GI146" s="32">
        <f t="shared" si="2"/>
        <v>6</v>
      </c>
      <c r="GJ146" s="32">
        <f t="shared" si="2"/>
        <v>9</v>
      </c>
      <c r="GK146" s="32">
        <f t="shared" si="2"/>
        <v>24</v>
      </c>
      <c r="GL146" s="31">
        <f t="shared" si="2"/>
        <v>0</v>
      </c>
      <c r="GM146" s="31">
        <f t="shared" si="2"/>
        <v>0</v>
      </c>
      <c r="GN146" s="31">
        <f t="shared" si="2"/>
        <v>14</v>
      </c>
      <c r="GO146" s="31">
        <f t="shared" ref="GO146:IN146" si="3">SUM(GO7:GO145)</f>
        <v>14</v>
      </c>
      <c r="GP146" s="31">
        <f t="shared" si="3"/>
        <v>23</v>
      </c>
      <c r="GQ146" s="32">
        <f t="shared" si="3"/>
        <v>0</v>
      </c>
      <c r="GR146" s="32">
        <f t="shared" si="3"/>
        <v>0</v>
      </c>
      <c r="GS146" s="32">
        <f t="shared" si="3"/>
        <v>24</v>
      </c>
      <c r="GT146" s="32">
        <f t="shared" si="3"/>
        <v>29</v>
      </c>
      <c r="GU146" s="32">
        <f t="shared" si="3"/>
        <v>29</v>
      </c>
      <c r="GV146" s="31">
        <f t="shared" si="3"/>
        <v>0</v>
      </c>
      <c r="GW146" s="31">
        <f t="shared" si="3"/>
        <v>0</v>
      </c>
      <c r="GX146" s="31">
        <f t="shared" si="3"/>
        <v>0</v>
      </c>
      <c r="GY146" s="31">
        <f t="shared" si="3"/>
        <v>18</v>
      </c>
      <c r="GZ146" s="31">
        <f t="shared" si="3"/>
        <v>21</v>
      </c>
      <c r="HA146" s="32">
        <f t="shared" si="3"/>
        <v>0</v>
      </c>
      <c r="HB146" s="32">
        <f t="shared" si="3"/>
        <v>0</v>
      </c>
      <c r="HC146" s="32">
        <f t="shared" si="3"/>
        <v>16</v>
      </c>
      <c r="HD146" s="32">
        <f t="shared" si="3"/>
        <v>16</v>
      </c>
      <c r="HE146" s="32">
        <f t="shared" si="3"/>
        <v>16</v>
      </c>
      <c r="HF146" s="31">
        <f t="shared" si="3"/>
        <v>0</v>
      </c>
      <c r="HG146" s="31">
        <f t="shared" si="3"/>
        <v>0</v>
      </c>
      <c r="HH146" s="31">
        <f t="shared" si="3"/>
        <v>28</v>
      </c>
      <c r="HI146" s="31">
        <f t="shared" si="3"/>
        <v>28</v>
      </c>
      <c r="HJ146" s="31">
        <f t="shared" si="3"/>
        <v>28</v>
      </c>
      <c r="HK146" s="31">
        <f t="shared" si="3"/>
        <v>0</v>
      </c>
      <c r="HL146" s="31">
        <f t="shared" si="3"/>
        <v>0</v>
      </c>
      <c r="HM146" s="31">
        <f t="shared" si="3"/>
        <v>10</v>
      </c>
      <c r="HN146" s="31">
        <f t="shared" si="3"/>
        <v>0</v>
      </c>
      <c r="HO146" s="31">
        <f t="shared" si="3"/>
        <v>10</v>
      </c>
      <c r="HP146" s="32">
        <f t="shared" si="3"/>
        <v>0</v>
      </c>
      <c r="HQ146" s="32">
        <f t="shared" si="3"/>
        <v>0</v>
      </c>
      <c r="HR146" s="32">
        <f t="shared" si="3"/>
        <v>18</v>
      </c>
      <c r="HS146" s="32">
        <f t="shared" si="3"/>
        <v>18</v>
      </c>
      <c r="HT146" s="32">
        <f t="shared" si="3"/>
        <v>18</v>
      </c>
      <c r="HU146" s="31">
        <f t="shared" si="3"/>
        <v>0</v>
      </c>
      <c r="HV146" s="31">
        <f t="shared" si="3"/>
        <v>0</v>
      </c>
      <c r="HW146" s="31">
        <f t="shared" si="3"/>
        <v>28</v>
      </c>
      <c r="HX146" s="31">
        <f t="shared" si="3"/>
        <v>28</v>
      </c>
      <c r="HY146" s="31">
        <f t="shared" si="3"/>
        <v>28</v>
      </c>
      <c r="HZ146" s="31">
        <f t="shared" si="3"/>
        <v>0</v>
      </c>
      <c r="IA146" s="31">
        <f t="shared" si="3"/>
        <v>0</v>
      </c>
      <c r="IB146" s="31">
        <f t="shared" si="3"/>
        <v>30</v>
      </c>
      <c r="IC146" s="31">
        <f t="shared" si="3"/>
        <v>32</v>
      </c>
      <c r="ID146" s="31">
        <f t="shared" si="3"/>
        <v>32</v>
      </c>
      <c r="IE146" s="32">
        <f t="shared" si="3"/>
        <v>0</v>
      </c>
      <c r="IF146" s="32">
        <f t="shared" si="3"/>
        <v>0</v>
      </c>
      <c r="IG146" s="32">
        <f t="shared" si="3"/>
        <v>0</v>
      </c>
      <c r="IH146" s="32">
        <f t="shared" si="3"/>
        <v>26</v>
      </c>
      <c r="II146" s="32">
        <f t="shared" si="3"/>
        <v>31</v>
      </c>
      <c r="IJ146" s="31">
        <f t="shared" si="3"/>
        <v>0</v>
      </c>
      <c r="IK146" s="31">
        <f t="shared" si="3"/>
        <v>0</v>
      </c>
      <c r="IL146" s="31">
        <f t="shared" si="3"/>
        <v>21</v>
      </c>
      <c r="IM146" s="31">
        <f t="shared" si="3"/>
        <v>25</v>
      </c>
      <c r="IN146" s="34">
        <f t="shared" si="3"/>
        <v>29</v>
      </c>
      <c r="IO146"/>
      <c r="IP146"/>
      <c r="IQ146"/>
      <c r="IR146"/>
      <c r="IS146"/>
      <c r="IT146"/>
      <c r="IU146"/>
      <c r="IV146"/>
      <c r="IW146"/>
      <c r="IX146"/>
      <c r="IY146"/>
      <c r="IZ146"/>
      <c r="JA146"/>
      <c r="JB146"/>
      <c r="JC146"/>
      <c r="JD146"/>
      <c r="JE146"/>
      <c r="JF146"/>
      <c r="JG146"/>
      <c r="JH146"/>
      <c r="JI146"/>
      <c r="JJ146"/>
      <c r="JK146"/>
      <c r="JL146"/>
      <c r="JM146"/>
      <c r="JN146"/>
      <c r="JO146"/>
      <c r="JP146"/>
      <c r="JQ146"/>
      <c r="JR146"/>
      <c r="JS146"/>
      <c r="JT146"/>
      <c r="JU146"/>
      <c r="JV146"/>
      <c r="JW146"/>
      <c r="JX146"/>
      <c r="JY146"/>
      <c r="JZ146"/>
      <c r="KA146"/>
      <c r="KB146"/>
      <c r="KC146"/>
      <c r="KD146"/>
      <c r="KE146"/>
      <c r="KF146"/>
      <c r="KG146"/>
      <c r="KH146"/>
      <c r="KI146"/>
      <c r="KJ146"/>
      <c r="KK146"/>
      <c r="KL146"/>
      <c r="KM146"/>
      <c r="KN146"/>
      <c r="KO146"/>
      <c r="KP146"/>
      <c r="KQ146"/>
      <c r="KR146"/>
      <c r="KS146"/>
      <c r="KT146"/>
      <c r="KU146"/>
      <c r="KV146"/>
      <c r="KW146"/>
      <c r="KX146"/>
      <c r="KY146"/>
      <c r="KZ146"/>
      <c r="LA146"/>
      <c r="LB146"/>
      <c r="LC146"/>
      <c r="LD146"/>
      <c r="LE146"/>
      <c r="LF146"/>
      <c r="LG146"/>
      <c r="LH146"/>
      <c r="LI146"/>
      <c r="LJ146"/>
      <c r="LK146"/>
      <c r="LL146"/>
      <c r="LM146"/>
      <c r="LN146"/>
      <c r="LO146"/>
      <c r="LP146"/>
      <c r="LQ146"/>
      <c r="LR146"/>
      <c r="LS146"/>
      <c r="LT146"/>
      <c r="LU146"/>
      <c r="LV146"/>
      <c r="LW146"/>
      <c r="LX146"/>
      <c r="LY146"/>
      <c r="LZ146"/>
      <c r="MA146"/>
      <c r="MB146"/>
      <c r="MC146"/>
      <c r="MD146"/>
      <c r="ME146"/>
      <c r="MF146"/>
      <c r="MG146"/>
      <c r="MH146"/>
      <c r="MI146"/>
      <c r="MJ146"/>
      <c r="MK146"/>
      <c r="ML146"/>
      <c r="MM146"/>
      <c r="MN146"/>
      <c r="MO146"/>
      <c r="MP146"/>
      <c r="MQ146"/>
      <c r="MR146"/>
      <c r="MS146"/>
      <c r="MT146"/>
      <c r="MU146"/>
      <c r="MV146"/>
      <c r="MW146"/>
      <c r="MX146"/>
      <c r="MY146"/>
      <c r="MZ146"/>
      <c r="NA146"/>
      <c r="NB146"/>
      <c r="NC146"/>
      <c r="ND146"/>
      <c r="NE146"/>
      <c r="NF146"/>
      <c r="NG146"/>
      <c r="NH146"/>
      <c r="NI146"/>
      <c r="NJ146"/>
      <c r="NK146"/>
      <c r="NL146"/>
      <c r="NM146"/>
      <c r="NN146"/>
      <c r="NO146"/>
      <c r="NP146"/>
      <c r="NQ146"/>
      <c r="NR146"/>
      <c r="NS146"/>
      <c r="NT146"/>
      <c r="NU146"/>
      <c r="NV146"/>
      <c r="NW146"/>
      <c r="NX146"/>
      <c r="NY146"/>
      <c r="NZ146"/>
      <c r="OA146"/>
      <c r="OB146"/>
      <c r="OC146"/>
      <c r="OD146"/>
      <c r="OE146"/>
      <c r="OF146"/>
      <c r="OG146"/>
      <c r="OH146"/>
      <c r="OI146"/>
      <c r="OJ146"/>
      <c r="OK146"/>
      <c r="OL146"/>
      <c r="OM146"/>
      <c r="ON146"/>
      <c r="OO146"/>
      <c r="OP146"/>
      <c r="OQ146"/>
      <c r="OR146"/>
      <c r="OS146"/>
      <c r="OT146"/>
      <c r="OU146"/>
      <c r="OV146"/>
      <c r="OW146"/>
      <c r="OX146"/>
      <c r="OY146"/>
      <c r="OZ146"/>
      <c r="PA146"/>
      <c r="PB146"/>
      <c r="PC146"/>
      <c r="PD146"/>
      <c r="PE146"/>
      <c r="PF146"/>
      <c r="PG146"/>
      <c r="PH146"/>
      <c r="PI146"/>
      <c r="PJ146"/>
      <c r="PK146"/>
      <c r="PL146"/>
      <c r="PM146"/>
      <c r="PN146"/>
      <c r="PO146"/>
      <c r="PP146"/>
      <c r="PQ146"/>
      <c r="PR146"/>
      <c r="PS146"/>
      <c r="PT146"/>
      <c r="PU146"/>
      <c r="PV146"/>
      <c r="PW146"/>
      <c r="PX146"/>
      <c r="PY146"/>
      <c r="PZ146"/>
      <c r="QA146"/>
      <c r="QB146"/>
      <c r="QC146"/>
      <c r="QD146"/>
      <c r="QE146"/>
      <c r="QF146"/>
      <c r="QG146"/>
      <c r="QH146"/>
      <c r="QI146"/>
      <c r="QJ146"/>
      <c r="QK146"/>
      <c r="QL146"/>
      <c r="QM146"/>
      <c r="QN146"/>
      <c r="QO146"/>
      <c r="QP146"/>
      <c r="QQ146"/>
      <c r="QR146"/>
      <c r="QS146"/>
      <c r="QT146"/>
      <c r="QU146"/>
      <c r="QV146"/>
      <c r="QW146"/>
      <c r="QX146"/>
      <c r="QY146"/>
      <c r="QZ146"/>
      <c r="RA146"/>
      <c r="RB146"/>
      <c r="RC146"/>
      <c r="RD146"/>
      <c r="RE146"/>
      <c r="RF146"/>
      <c r="RG146"/>
      <c r="RH146"/>
      <c r="RI146"/>
      <c r="RJ146"/>
      <c r="RK146"/>
      <c r="RL146"/>
      <c r="RM146"/>
      <c r="RN146"/>
      <c r="RO146"/>
      <c r="RP146"/>
      <c r="RQ146"/>
      <c r="RR146"/>
      <c r="RS146"/>
      <c r="RT146"/>
      <c r="RU146"/>
      <c r="RV146"/>
      <c r="RW146"/>
      <c r="RX146"/>
      <c r="RY146"/>
      <c r="RZ146"/>
      <c r="SA146"/>
      <c r="SB146"/>
      <c r="SC146"/>
      <c r="SD146"/>
      <c r="SE146"/>
      <c r="SF146"/>
      <c r="SG146"/>
      <c r="SH146"/>
      <c r="SI146"/>
      <c r="SJ146"/>
      <c r="SK146"/>
      <c r="SL146"/>
      <c r="SM146"/>
      <c r="SN146"/>
      <c r="SO146"/>
      <c r="SP146"/>
      <c r="SQ146"/>
      <c r="SR146"/>
      <c r="SS146"/>
      <c r="ST146"/>
      <c r="SU146"/>
      <c r="SV146"/>
      <c r="SW146"/>
      <c r="SX146"/>
      <c r="SY146"/>
      <c r="SZ146"/>
      <c r="TA146"/>
      <c r="TB146"/>
      <c r="TC146"/>
      <c r="TD146"/>
      <c r="TE146"/>
      <c r="TF146"/>
      <c r="TG146"/>
      <c r="TH146"/>
      <c r="TI146"/>
      <c r="TJ146"/>
      <c r="TK146"/>
      <c r="TL146"/>
      <c r="TM146"/>
      <c r="TN146"/>
      <c r="TO146"/>
      <c r="TP146"/>
      <c r="TQ146"/>
      <c r="TR146"/>
      <c r="TS146"/>
      <c r="TT146"/>
      <c r="TU146"/>
      <c r="TV146"/>
      <c r="TW146"/>
      <c r="TX146"/>
      <c r="TY146"/>
      <c r="TZ146"/>
      <c r="UA146"/>
      <c r="UB146"/>
      <c r="UC146"/>
      <c r="UD146"/>
      <c r="UE146"/>
      <c r="UF146"/>
      <c r="UG146"/>
      <c r="UH146"/>
      <c r="UI146"/>
      <c r="UJ146"/>
      <c r="UK146"/>
      <c r="UL146"/>
      <c r="UM146"/>
      <c r="UN146"/>
      <c r="UO146"/>
      <c r="UP146"/>
      <c r="UQ146"/>
      <c r="UR146"/>
      <c r="US146"/>
      <c r="UT146"/>
      <c r="UU146"/>
      <c r="UV146"/>
      <c r="UW146"/>
      <c r="UX146"/>
      <c r="UY146"/>
      <c r="UZ146"/>
      <c r="VA146"/>
      <c r="VB146"/>
      <c r="VC146"/>
      <c r="VD146"/>
      <c r="VE146"/>
      <c r="VF146"/>
      <c r="VG146"/>
      <c r="VH146"/>
      <c r="VI146"/>
      <c r="VJ146"/>
      <c r="VK146"/>
      <c r="VL146"/>
      <c r="VM146"/>
      <c r="VN146"/>
      <c r="VO146"/>
      <c r="VP146"/>
      <c r="VQ146"/>
      <c r="VR146"/>
      <c r="VS146"/>
      <c r="VT146"/>
      <c r="VU146"/>
      <c r="VV146"/>
      <c r="VW146"/>
      <c r="VX146"/>
      <c r="VY146"/>
      <c r="VZ146"/>
      <c r="WA146"/>
      <c r="WB146"/>
      <c r="WC146"/>
      <c r="WD146"/>
      <c r="WE146"/>
      <c r="WF146"/>
      <c r="WG146"/>
      <c r="WH146"/>
      <c r="WI146"/>
      <c r="WJ146"/>
      <c r="WK146"/>
      <c r="WL146"/>
      <c r="WM146"/>
      <c r="WN146"/>
      <c r="WO146"/>
      <c r="WP146"/>
      <c r="WQ146"/>
      <c r="WR146"/>
      <c r="WS146"/>
      <c r="WT146"/>
      <c r="WU146"/>
      <c r="WV146"/>
      <c r="WW146"/>
      <c r="WX146"/>
      <c r="WY146"/>
      <c r="WZ146"/>
      <c r="XA146"/>
      <c r="XB146"/>
      <c r="XC146"/>
      <c r="XD146"/>
      <c r="XE146"/>
      <c r="XF146"/>
      <c r="XG146"/>
      <c r="XH146"/>
      <c r="XI146"/>
      <c r="XJ146"/>
      <c r="XK146"/>
      <c r="XL146"/>
      <c r="XM146"/>
      <c r="XN146"/>
      <c r="XO146"/>
      <c r="XP146"/>
      <c r="XQ146"/>
      <c r="XR146"/>
      <c r="XS146"/>
      <c r="XT146"/>
      <c r="XU146"/>
      <c r="XV146"/>
      <c r="XW146"/>
      <c r="XX146"/>
      <c r="XY146"/>
      <c r="XZ146"/>
      <c r="YA146"/>
      <c r="YB146"/>
      <c r="YC146"/>
      <c r="YD146"/>
      <c r="YE146"/>
      <c r="YF146"/>
      <c r="YG146"/>
      <c r="YH146"/>
      <c r="YI146"/>
      <c r="YJ146"/>
      <c r="YK146"/>
      <c r="YL146"/>
      <c r="YM146"/>
      <c r="YN146"/>
      <c r="YO146"/>
      <c r="YP146"/>
      <c r="YQ146"/>
      <c r="YR146"/>
      <c r="YS146"/>
      <c r="YT146"/>
      <c r="YU146"/>
      <c r="YV146"/>
      <c r="YW146"/>
      <c r="YX146"/>
      <c r="YY146"/>
      <c r="YZ146"/>
      <c r="ZA146"/>
      <c r="ZB146"/>
      <c r="ZC146"/>
      <c r="ZD146"/>
      <c r="ZE146"/>
      <c r="ZF146"/>
      <c r="ZG146"/>
      <c r="ZH146"/>
      <c r="ZI146"/>
      <c r="ZJ146"/>
      <c r="ZK146"/>
      <c r="ZL146"/>
      <c r="ZM146"/>
      <c r="ZN146"/>
      <c r="ZO146"/>
      <c r="ZP146"/>
      <c r="ZQ146"/>
      <c r="ZR146"/>
      <c r="ZS146"/>
      <c r="ZT146"/>
      <c r="ZU146"/>
      <c r="ZV146"/>
      <c r="ZW146"/>
      <c r="ZX146"/>
      <c r="ZY146"/>
      <c r="ZZ146"/>
      <c r="AAA146"/>
      <c r="AAB146"/>
      <c r="AAC146"/>
      <c r="AAD146"/>
      <c r="AAE146"/>
      <c r="AAF146"/>
      <c r="AAG146"/>
      <c r="AAH146"/>
      <c r="AAI146"/>
      <c r="AAJ146"/>
      <c r="AAK146"/>
      <c r="AAL146"/>
      <c r="AAM146"/>
      <c r="AAN146"/>
      <c r="AAO146"/>
      <c r="AAP146"/>
      <c r="AAQ146"/>
      <c r="AAR146"/>
      <c r="AAS146"/>
      <c r="AAT146"/>
      <c r="AAU146"/>
      <c r="AAV146"/>
      <c r="AAW146"/>
      <c r="AAX146"/>
      <c r="AAY146"/>
      <c r="AAZ146"/>
      <c r="ABA146"/>
      <c r="ABB146"/>
      <c r="ABC146"/>
      <c r="ABD146"/>
      <c r="ABE146"/>
      <c r="ABF146"/>
      <c r="ABG146"/>
      <c r="ABH146"/>
      <c r="ABI146"/>
      <c r="ABJ146"/>
      <c r="ABK146"/>
      <c r="ABL146"/>
      <c r="ABM146"/>
      <c r="ABN146"/>
      <c r="ABO146"/>
      <c r="ABP146"/>
      <c r="ABQ146"/>
      <c r="ABR146"/>
      <c r="ABS146"/>
      <c r="ABT146"/>
      <c r="ABU146"/>
      <c r="ABV146"/>
      <c r="ABW146"/>
      <c r="ABX146"/>
      <c r="ABY146"/>
      <c r="ABZ146"/>
      <c r="ACA146"/>
      <c r="ACB146"/>
      <c r="ACC146"/>
      <c r="ACD146"/>
      <c r="ACE146"/>
      <c r="ACF146"/>
      <c r="ACG146"/>
      <c r="ACH146"/>
      <c r="ACI146"/>
      <c r="ACJ146"/>
      <c r="ACK146"/>
      <c r="ACL146"/>
      <c r="ACM146"/>
      <c r="ACN146"/>
      <c r="ACO146"/>
      <c r="ACP146"/>
      <c r="ACQ146"/>
      <c r="ACR146"/>
      <c r="ACS146"/>
      <c r="ACT146"/>
      <c r="ACU146"/>
      <c r="ACV146"/>
      <c r="ACW146"/>
      <c r="ACX146"/>
      <c r="ACY146"/>
      <c r="ACZ146"/>
      <c r="ADA146"/>
      <c r="ADB146"/>
      <c r="ADC146"/>
      <c r="ADD146"/>
      <c r="ADE146"/>
      <c r="ADF146"/>
      <c r="ADG146"/>
      <c r="ADH146"/>
      <c r="ADI146"/>
      <c r="ADJ146"/>
      <c r="ADK146"/>
      <c r="ADL146"/>
      <c r="ADM146"/>
      <c r="ADN146"/>
      <c r="ADO146"/>
      <c r="ADP146"/>
      <c r="ADQ146"/>
      <c r="ADR146"/>
      <c r="ADS146"/>
      <c r="ADT146"/>
      <c r="ADU146"/>
      <c r="ADV146"/>
      <c r="ADW146"/>
      <c r="ADX146"/>
      <c r="ADY146"/>
      <c r="ADZ146"/>
      <c r="AEA146"/>
      <c r="AEB146"/>
      <c r="AEC146"/>
      <c r="AED146"/>
      <c r="AEE146"/>
      <c r="AEF146"/>
      <c r="AEG146"/>
      <c r="AEH146"/>
      <c r="AEI146"/>
      <c r="AEJ146"/>
      <c r="AEK146"/>
      <c r="AEL146"/>
      <c r="AEM146"/>
      <c r="AEN146"/>
      <c r="AEO146"/>
      <c r="AEP146"/>
      <c r="AEQ146"/>
      <c r="AER146"/>
      <c r="AES146"/>
      <c r="AET146"/>
      <c r="AEU146"/>
      <c r="AEV146"/>
      <c r="AEW146"/>
      <c r="AEX146"/>
      <c r="AEY146"/>
      <c r="AEZ146"/>
      <c r="AFA146"/>
      <c r="AFB146"/>
      <c r="AFC146"/>
      <c r="AFD146"/>
      <c r="AFE146"/>
      <c r="AFF146"/>
      <c r="AFG146"/>
      <c r="AFH146"/>
      <c r="AFI146"/>
      <c r="AFJ146"/>
      <c r="AFK146"/>
      <c r="AFL146"/>
      <c r="AFM146"/>
      <c r="AFN146"/>
      <c r="AFO146"/>
      <c r="AFP146"/>
      <c r="AFQ146"/>
      <c r="AFR146"/>
      <c r="AFS146"/>
      <c r="AFT146"/>
      <c r="AFU146"/>
      <c r="AFV146"/>
      <c r="AFW146"/>
      <c r="AFX146"/>
      <c r="AFY146"/>
      <c r="AFZ146"/>
      <c r="AGA146"/>
      <c r="AGB146"/>
      <c r="AGC146"/>
      <c r="AGD146"/>
      <c r="AGE146"/>
      <c r="AGF146"/>
      <c r="AGG146"/>
      <c r="AGH146"/>
      <c r="AGI146"/>
      <c r="AGJ146"/>
      <c r="AGK146"/>
      <c r="AGL146"/>
      <c r="AGM146"/>
      <c r="AGN146"/>
      <c r="AGO146"/>
      <c r="AGP146"/>
      <c r="AGQ146"/>
      <c r="AGR146"/>
      <c r="AGS146"/>
      <c r="AGT146"/>
      <c r="AGU146"/>
      <c r="AGV146"/>
      <c r="AGW146"/>
      <c r="AGX146"/>
      <c r="AGY146"/>
      <c r="AGZ146"/>
      <c r="AHA146"/>
      <c r="AHB146"/>
      <c r="AHC146"/>
      <c r="AHD146"/>
      <c r="AHE146"/>
      <c r="AHF146"/>
      <c r="AHG146"/>
      <c r="AHH146"/>
      <c r="AHI146"/>
      <c r="AHJ146"/>
      <c r="AHK146"/>
      <c r="AHL146"/>
      <c r="AHM146"/>
      <c r="AHN146"/>
      <c r="AHO146"/>
      <c r="AHP146"/>
      <c r="AHQ146"/>
      <c r="AHR146"/>
      <c r="AHS146"/>
      <c r="AHT146"/>
      <c r="AHU146"/>
      <c r="AHV146"/>
      <c r="AHW146"/>
      <c r="AHX146"/>
      <c r="AHY146"/>
      <c r="AHZ146"/>
      <c r="AIA146"/>
      <c r="AIB146"/>
      <c r="AIC146"/>
      <c r="AID146"/>
      <c r="AIE146"/>
      <c r="AIF146"/>
      <c r="AIG146"/>
      <c r="AIH146"/>
      <c r="AII146"/>
      <c r="AIJ146"/>
      <c r="AIK146"/>
      <c r="AIL146"/>
      <c r="AIM146"/>
      <c r="AIN146"/>
      <c r="AIO146"/>
      <c r="AIP146"/>
      <c r="AIQ146"/>
      <c r="AIR146"/>
      <c r="AIS146"/>
      <c r="AIT146"/>
      <c r="AIU146"/>
      <c r="AIV146"/>
      <c r="AIW146"/>
      <c r="AIX146"/>
      <c r="AIY146"/>
      <c r="AIZ146"/>
      <c r="AJA146"/>
      <c r="AJB146"/>
      <c r="AJC146"/>
      <c r="AJD146"/>
      <c r="AJE146"/>
      <c r="AJF146"/>
      <c r="AJG146"/>
      <c r="AJH146"/>
      <c r="AJI146"/>
      <c r="AJJ146"/>
      <c r="AJK146"/>
      <c r="AJL146"/>
      <c r="AJM146"/>
      <c r="AJN146"/>
      <c r="AJO146"/>
      <c r="AJP146"/>
      <c r="AJQ146"/>
      <c r="AJR146"/>
      <c r="AJS146"/>
      <c r="AJT146"/>
      <c r="AJU146"/>
      <c r="AJV146"/>
      <c r="AJW146"/>
      <c r="AJX146"/>
      <c r="AJY146"/>
      <c r="AJZ146"/>
      <c r="AKA146"/>
      <c r="AKB146"/>
      <c r="AKC146"/>
      <c r="AKD146"/>
      <c r="AKE146"/>
      <c r="AKF146"/>
      <c r="AKG146"/>
      <c r="AKH146"/>
      <c r="AKI146"/>
      <c r="AKJ146"/>
      <c r="AKK146"/>
      <c r="AKL146"/>
      <c r="AKM146"/>
      <c r="AKN146"/>
      <c r="AKO146"/>
      <c r="AKP146"/>
      <c r="AKQ146"/>
      <c r="AKR146"/>
      <c r="AKS146"/>
      <c r="AKT146"/>
      <c r="AKU146"/>
      <c r="AKV146"/>
      <c r="AKW146"/>
      <c r="AKX146"/>
      <c r="AKY146"/>
      <c r="AKZ146"/>
      <c r="ALA146"/>
      <c r="ALB146"/>
      <c r="ALC146"/>
      <c r="ALD146"/>
      <c r="ALE146"/>
      <c r="ALF146"/>
      <c r="ALG146"/>
      <c r="ALH146"/>
      <c r="ALI146"/>
      <c r="ALJ146"/>
      <c r="ALK146"/>
      <c r="ALL146"/>
      <c r="ALM146"/>
      <c r="ALN146"/>
      <c r="ALO146"/>
      <c r="ALP146"/>
      <c r="ALQ146"/>
      <c r="ALR146"/>
      <c r="ALS146"/>
      <c r="ALT146"/>
      <c r="ALU146"/>
      <c r="ALV146"/>
      <c r="ALW146"/>
      <c r="ALX146"/>
      <c r="ALY146"/>
      <c r="ALZ146"/>
      <c r="AMA146"/>
      <c r="AMB146"/>
      <c r="AMC146"/>
      <c r="AMD146"/>
      <c r="AME146"/>
      <c r="AMF146"/>
      <c r="AMG146"/>
      <c r="AMH146"/>
      <c r="AMI146"/>
      <c r="AMJ146"/>
      <c r="AMK146"/>
      <c r="AML146"/>
      <c r="AMM146"/>
      <c r="AMN146"/>
      <c r="AMO146"/>
      <c r="AMP146"/>
      <c r="AMQ146"/>
      <c r="AMR146"/>
      <c r="AMS146"/>
      <c r="AMT146"/>
      <c r="AMU146"/>
      <c r="AMV146"/>
      <c r="AMW146"/>
      <c r="AMX146"/>
      <c r="AMY146"/>
      <c r="AMZ146"/>
      <c r="ANA146"/>
      <c r="ANB146"/>
      <c r="ANC146"/>
      <c r="AND146"/>
      <c r="ANE146"/>
      <c r="ANF146"/>
      <c r="ANG146"/>
      <c r="ANH146"/>
      <c r="ANI146"/>
      <c r="ANJ146"/>
      <c r="ANK146"/>
      <c r="ANL146"/>
      <c r="ANM146"/>
      <c r="ANN146"/>
      <c r="ANO146"/>
      <c r="ANP146"/>
      <c r="ANQ146"/>
      <c r="ANR146"/>
      <c r="ANS146"/>
      <c r="ANT146"/>
      <c r="ANU146"/>
      <c r="ANV146"/>
      <c r="ANW146"/>
      <c r="ANX146"/>
      <c r="ANY146"/>
      <c r="ANZ146"/>
      <c r="AOA146"/>
      <c r="AOB146"/>
      <c r="AOC146"/>
      <c r="AOD146"/>
      <c r="AOE146"/>
      <c r="AOF146"/>
      <c r="AOG146"/>
      <c r="AOH146"/>
      <c r="AOI146"/>
      <c r="AOJ146"/>
      <c r="AOK146"/>
      <c r="AOL146"/>
      <c r="AOM146"/>
      <c r="AON146"/>
      <c r="AOO146"/>
      <c r="AOP146"/>
      <c r="AOQ146"/>
      <c r="AOR146"/>
      <c r="AOS146"/>
      <c r="AOT146"/>
      <c r="AOU146"/>
      <c r="AOV146"/>
      <c r="AOW146"/>
      <c r="AOX146"/>
      <c r="AOY146"/>
      <c r="AOZ146"/>
      <c r="APA146"/>
      <c r="APB146"/>
      <c r="APC146"/>
      <c r="APD146"/>
      <c r="APE146"/>
      <c r="APF146"/>
      <c r="APG146"/>
      <c r="APH146"/>
      <c r="API146"/>
      <c r="APJ146"/>
      <c r="APK146"/>
      <c r="APL146"/>
      <c r="APM146"/>
      <c r="APN146"/>
      <c r="APO146"/>
      <c r="APP146"/>
      <c r="APQ146"/>
      <c r="APR146"/>
    </row>
  </sheetData>
  <mergeCells count="70">
    <mergeCell ref="HZ3:ID3"/>
    <mergeCell ref="IE3:II3"/>
    <mergeCell ref="IJ3:IN3"/>
    <mergeCell ref="HA3:HE3"/>
    <mergeCell ref="HF3:HJ3"/>
    <mergeCell ref="HK3:HO3"/>
    <mergeCell ref="HP3:HT3"/>
    <mergeCell ref="HU3:HY3"/>
    <mergeCell ref="GG3:GK3"/>
    <mergeCell ref="GL3:GP3"/>
    <mergeCell ref="GQ3:GU3"/>
    <mergeCell ref="GV3:GZ3"/>
    <mergeCell ref="FH3:FL3"/>
    <mergeCell ref="FM3:FQ3"/>
    <mergeCell ref="FR3:FV3"/>
    <mergeCell ref="FW3:GA3"/>
    <mergeCell ref="GB3:GF3"/>
    <mergeCell ref="DO3:DS3"/>
    <mergeCell ref="DT3:DX3"/>
    <mergeCell ref="DY3:EC3"/>
    <mergeCell ref="CP3:CT3"/>
    <mergeCell ref="CU3:CY3"/>
    <mergeCell ref="CZ3:DD3"/>
    <mergeCell ref="DE3:DI3"/>
    <mergeCell ref="DJ3:DN3"/>
    <mergeCell ref="AH3:AL3"/>
    <mergeCell ref="AM3:AQ3"/>
    <mergeCell ref="AR3:AV3"/>
    <mergeCell ref="A3:A4"/>
    <mergeCell ref="B3:B4"/>
    <mergeCell ref="C3:C4"/>
    <mergeCell ref="D3:H3"/>
    <mergeCell ref="I3:M3"/>
    <mergeCell ref="N3:R3"/>
    <mergeCell ref="A29:C29"/>
    <mergeCell ref="CA3:CE3"/>
    <mergeCell ref="CF3:CJ3"/>
    <mergeCell ref="CK3:CO3"/>
    <mergeCell ref="A5:C5"/>
    <mergeCell ref="A6:C6"/>
    <mergeCell ref="A11:C11"/>
    <mergeCell ref="AW3:BA3"/>
    <mergeCell ref="BB3:BF3"/>
    <mergeCell ref="BG3:BK3"/>
    <mergeCell ref="BL3:BP3"/>
    <mergeCell ref="BQ3:BU3"/>
    <mergeCell ref="BV3:BZ3"/>
    <mergeCell ref="S3:W3"/>
    <mergeCell ref="X3:AB3"/>
    <mergeCell ref="AC3:AG3"/>
    <mergeCell ref="A14:C14"/>
    <mergeCell ref="A17:C17"/>
    <mergeCell ref="A19:C19"/>
    <mergeCell ref="A20:C20"/>
    <mergeCell ref="A23:C23"/>
    <mergeCell ref="A59:C59"/>
    <mergeCell ref="A61:C61"/>
    <mergeCell ref="A65:C65"/>
    <mergeCell ref="A33:C33"/>
    <mergeCell ref="A38:C38"/>
    <mergeCell ref="A46:C46"/>
    <mergeCell ref="A52:C52"/>
    <mergeCell ref="A55:C55"/>
    <mergeCell ref="A57:C57"/>
    <mergeCell ref="FC3:FG3"/>
    <mergeCell ref="ED3:EH3"/>
    <mergeCell ref="EI3:EM3"/>
    <mergeCell ref="EN3:ER3"/>
    <mergeCell ref="ES3:EW3"/>
    <mergeCell ref="EX3:FB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B80120-0876-4C26-861B-1C927F7855F8}">
  <dimension ref="A1:G91"/>
  <sheetViews>
    <sheetView topLeftCell="A78" workbookViewId="0">
      <selection sqref="A1:D91"/>
    </sheetView>
  </sheetViews>
  <sheetFormatPr defaultRowHeight="14.5" x14ac:dyDescent="0.35"/>
  <cols>
    <col min="1" max="1" width="4.36328125" customWidth="1"/>
    <col min="2" max="2" width="16.1796875" bestFit="1" customWidth="1"/>
    <col min="6" max="7" width="14.7265625" customWidth="1"/>
  </cols>
  <sheetData>
    <row r="1" spans="1:7" x14ac:dyDescent="0.35">
      <c r="A1" s="16" t="s">
        <v>0</v>
      </c>
      <c r="B1" s="16" t="s">
        <v>309</v>
      </c>
      <c r="C1" s="16" t="s">
        <v>2</v>
      </c>
      <c r="D1" s="16" t="s">
        <v>310</v>
      </c>
      <c r="E1" s="16" t="s">
        <v>311</v>
      </c>
      <c r="F1" s="16" t="s">
        <v>312</v>
      </c>
      <c r="G1" s="17" t="s">
        <v>313</v>
      </c>
    </row>
    <row r="2" spans="1:7" x14ac:dyDescent="0.35">
      <c r="A2" s="48">
        <v>1</v>
      </c>
      <c r="B2" s="48" t="s">
        <v>8</v>
      </c>
      <c r="C2" s="18">
        <v>2019</v>
      </c>
      <c r="D2" s="18">
        <v>4</v>
      </c>
      <c r="E2" s="18">
        <v>53</v>
      </c>
      <c r="F2" s="18">
        <v>0.81179747400000002</v>
      </c>
      <c r="G2" s="19">
        <v>6.0273752E-2</v>
      </c>
    </row>
    <row r="3" spans="1:7" x14ac:dyDescent="0.35">
      <c r="A3" s="48"/>
      <c r="B3" s="48"/>
      <c r="C3" s="18">
        <v>2020</v>
      </c>
      <c r="D3" s="18">
        <v>4</v>
      </c>
      <c r="E3" s="18">
        <v>54</v>
      </c>
      <c r="F3" s="18">
        <v>0.63082804100000001</v>
      </c>
      <c r="G3" s="19">
        <v>2.4837946999999999E-2</v>
      </c>
    </row>
    <row r="4" spans="1:7" x14ac:dyDescent="0.35">
      <c r="A4" s="48"/>
      <c r="B4" s="48"/>
      <c r="C4" s="18">
        <v>2021</v>
      </c>
      <c r="D4" s="18">
        <v>4</v>
      </c>
      <c r="E4" s="18">
        <v>52</v>
      </c>
      <c r="F4" s="18">
        <v>0.70174965199999995</v>
      </c>
      <c r="G4" s="19">
        <v>0.108703235</v>
      </c>
    </row>
    <row r="5" spans="1:7" x14ac:dyDescent="0.35">
      <c r="A5" s="48"/>
      <c r="B5" s="48"/>
      <c r="C5" s="18">
        <v>2022</v>
      </c>
      <c r="D5" s="18">
        <v>4</v>
      </c>
      <c r="E5" s="18">
        <v>50</v>
      </c>
      <c r="F5" s="18">
        <v>0.39462510200000001</v>
      </c>
      <c r="G5" s="19">
        <v>0.26257117299999999</v>
      </c>
    </row>
    <row r="6" spans="1:7" x14ac:dyDescent="0.35">
      <c r="A6" s="48"/>
      <c r="B6" s="48"/>
      <c r="C6" s="18">
        <v>2023</v>
      </c>
      <c r="D6" s="18">
        <v>4</v>
      </c>
      <c r="E6" s="18">
        <v>57</v>
      </c>
      <c r="F6" s="18">
        <v>0.38729313199999998</v>
      </c>
      <c r="G6" s="19">
        <v>0.177115362</v>
      </c>
    </row>
    <row r="7" spans="1:7" x14ac:dyDescent="0.35">
      <c r="A7" s="59">
        <v>2</v>
      </c>
      <c r="B7" s="59" t="s">
        <v>7</v>
      </c>
      <c r="C7" s="21">
        <v>2019</v>
      </c>
      <c r="D7" s="21">
        <v>5</v>
      </c>
      <c r="E7" s="18">
        <v>22</v>
      </c>
      <c r="F7" s="18">
        <v>0.78016039100000001</v>
      </c>
      <c r="G7" s="19">
        <v>1.9267257600000001</v>
      </c>
    </row>
    <row r="8" spans="1:7" x14ac:dyDescent="0.35">
      <c r="A8" s="59"/>
      <c r="B8" s="59"/>
      <c r="C8" s="21">
        <v>2020</v>
      </c>
      <c r="D8" s="21">
        <v>5</v>
      </c>
      <c r="E8" s="18">
        <v>22</v>
      </c>
      <c r="F8" s="18">
        <v>1.220827222</v>
      </c>
      <c r="G8" s="19">
        <v>-1.9963082E-2</v>
      </c>
    </row>
    <row r="9" spans="1:7" x14ac:dyDescent="0.35">
      <c r="A9" s="59"/>
      <c r="B9" s="59"/>
      <c r="C9" s="21">
        <v>2021</v>
      </c>
      <c r="D9" s="21">
        <v>5</v>
      </c>
      <c r="E9" s="18">
        <v>22</v>
      </c>
      <c r="F9" s="18">
        <v>0.79429402100000002</v>
      </c>
      <c r="G9" s="19">
        <v>8.8149875000000003E-2</v>
      </c>
    </row>
    <row r="10" spans="1:7" x14ac:dyDescent="0.35">
      <c r="A10" s="59"/>
      <c r="B10" s="59"/>
      <c r="C10" s="21">
        <v>2022</v>
      </c>
      <c r="D10" s="21">
        <v>5</v>
      </c>
      <c r="E10" s="18">
        <v>38</v>
      </c>
      <c r="F10" s="18">
        <v>0.69179661800000003</v>
      </c>
      <c r="G10" s="19">
        <v>0.20185465399999999</v>
      </c>
    </row>
    <row r="11" spans="1:7" x14ac:dyDescent="0.35">
      <c r="A11" s="59"/>
      <c r="B11" s="59"/>
      <c r="C11" s="21">
        <v>2023</v>
      </c>
      <c r="D11" s="21">
        <v>5</v>
      </c>
      <c r="E11" s="18">
        <v>38</v>
      </c>
      <c r="F11" s="18">
        <v>1.1244656637999999</v>
      </c>
      <c r="G11" s="19">
        <v>0.28248005100000001</v>
      </c>
    </row>
    <row r="12" spans="1:7" x14ac:dyDescent="0.35">
      <c r="A12" s="48">
        <v>3</v>
      </c>
      <c r="B12" s="48" t="s">
        <v>14</v>
      </c>
      <c r="C12" s="18">
        <v>2019</v>
      </c>
      <c r="D12" s="18">
        <v>4</v>
      </c>
      <c r="E12" s="18">
        <v>5</v>
      </c>
      <c r="F12" s="18">
        <v>0.90260318299999998</v>
      </c>
      <c r="G12" s="19">
        <v>5.2406033999999997E-2</v>
      </c>
    </row>
    <row r="13" spans="1:7" x14ac:dyDescent="0.35">
      <c r="A13" s="48"/>
      <c r="B13" s="48"/>
      <c r="C13" s="18">
        <v>2020</v>
      </c>
      <c r="D13" s="18">
        <v>4</v>
      </c>
      <c r="E13" s="18">
        <v>9</v>
      </c>
      <c r="F13" s="18">
        <v>1.0216335649999999</v>
      </c>
      <c r="G13" s="19">
        <v>3.2935457000000001E-2</v>
      </c>
    </row>
    <row r="14" spans="1:7" x14ac:dyDescent="0.35">
      <c r="A14" s="48"/>
      <c r="B14" s="48"/>
      <c r="C14" s="18">
        <v>2021</v>
      </c>
      <c r="D14" s="18">
        <v>4</v>
      </c>
      <c r="E14" s="18">
        <v>22</v>
      </c>
      <c r="F14" s="18">
        <v>0.91492863899999999</v>
      </c>
      <c r="G14" s="19">
        <v>1.5045494E-2</v>
      </c>
    </row>
    <row r="15" spans="1:7" x14ac:dyDescent="0.35">
      <c r="A15" s="48"/>
      <c r="B15" s="48"/>
      <c r="C15" s="18">
        <v>2022</v>
      </c>
      <c r="D15" s="18">
        <v>4</v>
      </c>
      <c r="E15" s="18">
        <v>22</v>
      </c>
      <c r="F15" s="18">
        <v>1.146113604</v>
      </c>
      <c r="G15" s="19">
        <v>4.2785670999999997E-2</v>
      </c>
    </row>
    <row r="16" spans="1:7" x14ac:dyDescent="0.35">
      <c r="A16" s="48"/>
      <c r="B16" s="48"/>
      <c r="C16" s="18">
        <v>2023</v>
      </c>
      <c r="D16" s="18">
        <v>4</v>
      </c>
      <c r="E16" s="18">
        <v>42</v>
      </c>
      <c r="F16" s="18">
        <v>1.1742151620000001</v>
      </c>
      <c r="G16" s="19">
        <v>5.2401389999999999E-2</v>
      </c>
    </row>
    <row r="17" spans="1:7" x14ac:dyDescent="0.35">
      <c r="A17" s="59">
        <v>4</v>
      </c>
      <c r="B17" s="59" t="s">
        <v>314</v>
      </c>
      <c r="C17" s="21">
        <v>2019</v>
      </c>
      <c r="D17" s="21">
        <v>5</v>
      </c>
      <c r="E17" s="18">
        <v>26</v>
      </c>
      <c r="F17" s="18">
        <v>2.4578812550000002</v>
      </c>
      <c r="G17" s="19">
        <v>1.380589E-3</v>
      </c>
    </row>
    <row r="18" spans="1:7" x14ac:dyDescent="0.35">
      <c r="A18" s="59"/>
      <c r="B18" s="59"/>
      <c r="C18" s="21">
        <v>2020</v>
      </c>
      <c r="D18" s="21">
        <v>5</v>
      </c>
      <c r="E18" s="18">
        <v>26</v>
      </c>
      <c r="F18" s="18">
        <v>3.0282639859999998</v>
      </c>
      <c r="G18" s="19">
        <v>2.9609779999999999E-2</v>
      </c>
    </row>
    <row r="19" spans="1:7" x14ac:dyDescent="0.35">
      <c r="A19" s="59"/>
      <c r="B19" s="59"/>
      <c r="C19" s="21">
        <v>2021</v>
      </c>
      <c r="D19" s="21">
        <v>5</v>
      </c>
      <c r="E19" s="18">
        <v>71</v>
      </c>
      <c r="F19" s="18">
        <v>3.1772321140000002</v>
      </c>
      <c r="G19" s="19">
        <v>1.7152102999999998E-2</v>
      </c>
    </row>
    <row r="20" spans="1:7" x14ac:dyDescent="0.35">
      <c r="A20" s="59"/>
      <c r="B20" s="59"/>
      <c r="C20" s="21">
        <v>2022</v>
      </c>
      <c r="D20" s="21">
        <v>5</v>
      </c>
      <c r="E20" s="18">
        <v>69</v>
      </c>
      <c r="F20" s="18">
        <v>1.681645922</v>
      </c>
      <c r="G20" s="19">
        <v>0.14212417399999999</v>
      </c>
    </row>
    <row r="21" spans="1:7" x14ac:dyDescent="0.35">
      <c r="A21" s="59"/>
      <c r="B21" s="59"/>
      <c r="C21" s="21">
        <v>2023</v>
      </c>
      <c r="D21" s="21">
        <v>5</v>
      </c>
      <c r="E21" s="18">
        <v>71</v>
      </c>
      <c r="F21" s="18">
        <v>1.02504408</v>
      </c>
      <c r="G21" s="19">
        <v>4.8518511E-2</v>
      </c>
    </row>
    <row r="22" spans="1:7" x14ac:dyDescent="0.35">
      <c r="A22" s="55">
        <v>5</v>
      </c>
      <c r="B22" s="55" t="s">
        <v>19</v>
      </c>
      <c r="C22" s="22">
        <v>2019</v>
      </c>
      <c r="D22" s="22">
        <v>3</v>
      </c>
      <c r="E22" s="18">
        <v>19</v>
      </c>
      <c r="F22" s="18">
        <v>0.36697438599999999</v>
      </c>
      <c r="G22" s="19">
        <v>0.104630033</v>
      </c>
    </row>
    <row r="23" spans="1:7" x14ac:dyDescent="0.35">
      <c r="A23" s="55"/>
      <c r="B23" s="55"/>
      <c r="C23" s="22">
        <v>2020</v>
      </c>
      <c r="D23" s="22">
        <v>3</v>
      </c>
      <c r="E23" s="18">
        <v>33</v>
      </c>
      <c r="F23" s="18">
        <v>0.36906852299999998</v>
      </c>
      <c r="G23" s="19">
        <v>3.2648931999999999E-2</v>
      </c>
    </row>
    <row r="24" spans="1:7" x14ac:dyDescent="0.35">
      <c r="A24" s="55"/>
      <c r="B24" s="55"/>
      <c r="C24" s="22">
        <v>2021</v>
      </c>
      <c r="D24" s="22">
        <v>3</v>
      </c>
      <c r="E24" s="18">
        <v>39</v>
      </c>
      <c r="F24" s="18">
        <v>0.38673090500000001</v>
      </c>
      <c r="G24" s="19">
        <v>0.28530720999999998</v>
      </c>
    </row>
    <row r="25" spans="1:7" x14ac:dyDescent="0.35">
      <c r="A25" s="55"/>
      <c r="B25" s="55"/>
      <c r="C25" s="22">
        <v>2022</v>
      </c>
      <c r="D25" s="22">
        <v>3</v>
      </c>
      <c r="E25" s="18">
        <v>56</v>
      </c>
      <c r="F25" s="18">
        <v>0.35374253999999999</v>
      </c>
      <c r="G25" s="19">
        <v>0.45426689199999998</v>
      </c>
    </row>
    <row r="26" spans="1:7" x14ac:dyDescent="0.35">
      <c r="A26" s="55"/>
      <c r="B26" s="55"/>
      <c r="C26" s="22">
        <v>2023</v>
      </c>
      <c r="D26" s="22">
        <v>3</v>
      </c>
      <c r="E26" s="18">
        <v>71</v>
      </c>
      <c r="F26" s="18">
        <v>0.22325863600000001</v>
      </c>
      <c r="G26" s="19">
        <v>0.22836149</v>
      </c>
    </row>
    <row r="27" spans="1:7" x14ac:dyDescent="0.35">
      <c r="A27" s="55">
        <v>6</v>
      </c>
      <c r="B27" s="55" t="s">
        <v>51</v>
      </c>
      <c r="C27" s="22">
        <v>2019</v>
      </c>
      <c r="D27" s="22">
        <v>3</v>
      </c>
      <c r="E27" s="18">
        <v>16</v>
      </c>
      <c r="F27" s="18">
        <v>0.30975565599999999</v>
      </c>
      <c r="G27" s="19">
        <v>0.16293010499999999</v>
      </c>
    </row>
    <row r="28" spans="1:7" x14ac:dyDescent="0.35">
      <c r="A28" s="55"/>
      <c r="B28" s="55"/>
      <c r="C28" s="22">
        <v>2020</v>
      </c>
      <c r="D28" s="22">
        <v>3</v>
      </c>
      <c r="E28" s="18">
        <v>16</v>
      </c>
      <c r="F28" s="18">
        <v>0.17095326899999999</v>
      </c>
      <c r="G28" s="19">
        <v>0.14912204500000001</v>
      </c>
    </row>
    <row r="29" spans="1:7" x14ac:dyDescent="0.35">
      <c r="A29" s="55"/>
      <c r="B29" s="55"/>
      <c r="C29" s="22">
        <v>2021</v>
      </c>
      <c r="D29" s="22">
        <v>3</v>
      </c>
      <c r="E29" s="18">
        <v>16</v>
      </c>
      <c r="F29" s="18">
        <v>0.16612560000000001</v>
      </c>
      <c r="G29" s="19">
        <v>0.16439930899999999</v>
      </c>
    </row>
    <row r="30" spans="1:7" x14ac:dyDescent="0.35">
      <c r="A30" s="55"/>
      <c r="B30" s="55"/>
      <c r="C30" s="22">
        <v>2022</v>
      </c>
      <c r="D30" s="22">
        <v>3</v>
      </c>
      <c r="E30" s="18">
        <v>16</v>
      </c>
      <c r="F30" s="18">
        <v>0.14024224099999999</v>
      </c>
      <c r="G30" s="19">
        <v>8.3197384999999999E-2</v>
      </c>
    </row>
    <row r="31" spans="1:7" x14ac:dyDescent="0.35">
      <c r="A31" s="55"/>
      <c r="B31" s="55"/>
      <c r="C31" s="22">
        <v>2023</v>
      </c>
      <c r="D31" s="22">
        <v>3</v>
      </c>
      <c r="E31" s="18">
        <v>16</v>
      </c>
      <c r="F31" s="18">
        <v>0.38884770000000002</v>
      </c>
      <c r="G31" s="19">
        <v>7.7804445999999999E-2</v>
      </c>
    </row>
    <row r="32" spans="1:7" x14ac:dyDescent="0.35">
      <c r="A32" s="55">
        <v>7</v>
      </c>
      <c r="B32" s="55" t="s">
        <v>20</v>
      </c>
      <c r="C32" s="22">
        <v>2019</v>
      </c>
      <c r="D32" s="22">
        <v>3</v>
      </c>
      <c r="E32" s="18">
        <v>43</v>
      </c>
      <c r="F32" s="18">
        <v>0.41661501899999998</v>
      </c>
      <c r="G32" s="19">
        <v>0.15481592299999999</v>
      </c>
    </row>
    <row r="33" spans="1:7" x14ac:dyDescent="0.35">
      <c r="A33" s="55"/>
      <c r="B33" s="55"/>
      <c r="C33" s="22">
        <v>2020</v>
      </c>
      <c r="D33" s="22">
        <v>3</v>
      </c>
      <c r="E33" s="18">
        <v>59</v>
      </c>
      <c r="F33" s="18">
        <v>0.42018281200000002</v>
      </c>
      <c r="G33" s="19">
        <v>0.100093591</v>
      </c>
    </row>
    <row r="34" spans="1:7" x14ac:dyDescent="0.35">
      <c r="A34" s="55"/>
      <c r="B34" s="55"/>
      <c r="C34" s="22">
        <v>2021</v>
      </c>
      <c r="D34" s="22">
        <v>3</v>
      </c>
      <c r="E34" s="18">
        <v>44</v>
      </c>
      <c r="F34" s="18">
        <v>0.48940851299999999</v>
      </c>
      <c r="G34" s="19">
        <v>0.222482396</v>
      </c>
    </row>
    <row r="35" spans="1:7" x14ac:dyDescent="0.35">
      <c r="A35" s="55"/>
      <c r="B35" s="55"/>
      <c r="C35" s="22">
        <v>2022</v>
      </c>
      <c r="D35" s="22">
        <v>3</v>
      </c>
      <c r="E35" s="18">
        <v>69</v>
      </c>
      <c r="F35" s="18">
        <v>0.56865177899999997</v>
      </c>
      <c r="G35" s="19">
        <v>0.28173832500000001</v>
      </c>
    </row>
    <row r="36" spans="1:7" x14ac:dyDescent="0.35">
      <c r="A36" s="55"/>
      <c r="B36" s="55"/>
      <c r="C36" s="22">
        <v>2023</v>
      </c>
      <c r="D36" s="22">
        <v>3</v>
      </c>
      <c r="E36" s="18">
        <v>70</v>
      </c>
      <c r="F36" s="18">
        <v>0.79774783800000004</v>
      </c>
      <c r="G36" s="19">
        <v>0.16232401199999999</v>
      </c>
    </row>
    <row r="37" spans="1:7" x14ac:dyDescent="0.35">
      <c r="A37" s="55">
        <v>8</v>
      </c>
      <c r="B37" s="55" t="s">
        <v>15</v>
      </c>
      <c r="C37" s="22">
        <v>2019</v>
      </c>
      <c r="D37" s="22">
        <v>3</v>
      </c>
      <c r="E37" s="18">
        <v>28</v>
      </c>
      <c r="F37" s="18">
        <v>1.592379671</v>
      </c>
      <c r="G37" s="19">
        <v>5.6844825000000002E-2</v>
      </c>
    </row>
    <row r="38" spans="1:7" x14ac:dyDescent="0.35">
      <c r="A38" s="55"/>
      <c r="B38" s="55"/>
      <c r="C38" s="22">
        <v>2020</v>
      </c>
      <c r="D38" s="22">
        <v>3</v>
      </c>
      <c r="E38" s="18">
        <v>47</v>
      </c>
      <c r="F38" s="18">
        <v>1.288662288</v>
      </c>
      <c r="G38" s="19">
        <v>6.1353098000000002E-2</v>
      </c>
    </row>
    <row r="39" spans="1:7" x14ac:dyDescent="0.35">
      <c r="A39" s="55"/>
      <c r="B39" s="55"/>
      <c r="C39" s="22">
        <v>2021</v>
      </c>
      <c r="D39" s="22">
        <v>3</v>
      </c>
      <c r="E39" s="18">
        <v>38</v>
      </c>
      <c r="F39" s="18">
        <v>1.0472287229999999</v>
      </c>
      <c r="G39" s="19">
        <v>6.3733256000000002E-2</v>
      </c>
    </row>
    <row r="40" spans="1:7" x14ac:dyDescent="0.35">
      <c r="A40" s="55"/>
      <c r="B40" s="55"/>
      <c r="C40" s="22">
        <v>2022</v>
      </c>
      <c r="D40" s="22">
        <v>3</v>
      </c>
      <c r="E40" s="18">
        <v>44</v>
      </c>
      <c r="F40" s="18">
        <v>1.0011411523</v>
      </c>
      <c r="G40" s="19">
        <v>6.9021830000000006E-2</v>
      </c>
    </row>
    <row r="41" spans="1:7" x14ac:dyDescent="0.35">
      <c r="A41" s="55"/>
      <c r="B41" s="55"/>
      <c r="C41" s="22">
        <v>2023</v>
      </c>
      <c r="D41" s="22">
        <v>3</v>
      </c>
      <c r="E41" s="18">
        <v>50</v>
      </c>
      <c r="F41" s="18">
        <v>2.0893561940000001</v>
      </c>
      <c r="G41" s="19">
        <v>1.7086456E-2</v>
      </c>
    </row>
    <row r="42" spans="1:7" x14ac:dyDescent="0.35">
      <c r="A42" s="48">
        <v>9</v>
      </c>
      <c r="B42" s="48" t="s">
        <v>10</v>
      </c>
      <c r="C42" s="18">
        <v>2019</v>
      </c>
      <c r="D42" s="18">
        <v>3</v>
      </c>
      <c r="E42" s="18">
        <v>11</v>
      </c>
      <c r="F42" s="18">
        <v>0.61690273500000004</v>
      </c>
      <c r="G42" s="19">
        <v>9.2798562000000001E-2</v>
      </c>
    </row>
    <row r="43" spans="1:7" x14ac:dyDescent="0.35">
      <c r="A43" s="48"/>
      <c r="B43" s="48"/>
      <c r="C43" s="18">
        <v>2020</v>
      </c>
      <c r="D43" s="18">
        <v>3</v>
      </c>
      <c r="E43" s="18">
        <v>11</v>
      </c>
      <c r="F43" s="18">
        <v>0.55331113099999996</v>
      </c>
      <c r="G43" s="19">
        <v>5.7412528999999997E-2</v>
      </c>
    </row>
    <row r="44" spans="1:7" x14ac:dyDescent="0.35">
      <c r="A44" s="48"/>
      <c r="B44" s="48"/>
      <c r="C44" s="18">
        <v>2021</v>
      </c>
      <c r="D44" s="18">
        <v>4</v>
      </c>
      <c r="E44" s="18">
        <v>11</v>
      </c>
      <c r="F44" s="18">
        <v>0.40626141599999999</v>
      </c>
      <c r="G44" s="19">
        <v>0.15531136200000001</v>
      </c>
    </row>
    <row r="45" spans="1:7" x14ac:dyDescent="0.35">
      <c r="A45" s="48"/>
      <c r="B45" s="48"/>
      <c r="C45" s="18">
        <v>2022</v>
      </c>
      <c r="D45" s="18">
        <v>4</v>
      </c>
      <c r="E45" s="18">
        <v>11</v>
      </c>
      <c r="F45" s="18">
        <v>0.29950684999999999</v>
      </c>
      <c r="G45" s="19">
        <v>0.23602605700000001</v>
      </c>
    </row>
    <row r="46" spans="1:7" x14ac:dyDescent="0.35">
      <c r="A46" s="48"/>
      <c r="B46" s="48"/>
      <c r="C46" s="18">
        <v>2023</v>
      </c>
      <c r="D46" s="18">
        <v>4</v>
      </c>
      <c r="E46" s="18">
        <v>11</v>
      </c>
      <c r="F46" s="18">
        <v>0.20906786599999999</v>
      </c>
      <c r="G46" s="19">
        <v>0.200570252</v>
      </c>
    </row>
    <row r="47" spans="1:7" x14ac:dyDescent="0.35">
      <c r="A47" s="55">
        <v>10</v>
      </c>
      <c r="B47" s="55" t="s">
        <v>17</v>
      </c>
      <c r="C47" s="22">
        <v>2019</v>
      </c>
      <c r="D47" s="22">
        <v>3</v>
      </c>
      <c r="E47" s="18">
        <v>44</v>
      </c>
      <c r="F47" s="18">
        <v>2.483893455</v>
      </c>
      <c r="G47" s="19">
        <v>4.5584559999999998E-3</v>
      </c>
    </row>
    <row r="48" spans="1:7" x14ac:dyDescent="0.35">
      <c r="A48" s="55"/>
      <c r="B48" s="55"/>
      <c r="C48" s="22">
        <v>2020</v>
      </c>
      <c r="D48" s="22">
        <v>3</v>
      </c>
      <c r="E48" s="18">
        <v>41</v>
      </c>
      <c r="F48" s="18">
        <v>4.1143218350000001</v>
      </c>
      <c r="G48" s="20">
        <v>-4.5621818000000001E-2</v>
      </c>
    </row>
    <row r="49" spans="1:7" x14ac:dyDescent="0.35">
      <c r="A49" s="55"/>
      <c r="B49" s="55"/>
      <c r="C49" s="22">
        <v>2021</v>
      </c>
      <c r="D49" s="22">
        <v>3</v>
      </c>
      <c r="E49" s="18">
        <v>62</v>
      </c>
      <c r="F49" s="18">
        <v>1.9048354510000001</v>
      </c>
      <c r="G49" s="19">
        <v>0.17959212499999999</v>
      </c>
    </row>
    <row r="50" spans="1:7" x14ac:dyDescent="0.35">
      <c r="A50" s="55"/>
      <c r="B50" s="55"/>
      <c r="C50" s="22">
        <v>2022</v>
      </c>
      <c r="D50" s="22">
        <v>3</v>
      </c>
      <c r="E50" s="18">
        <v>66</v>
      </c>
      <c r="F50" s="18">
        <v>2.210542931</v>
      </c>
      <c r="G50" s="19">
        <v>0.17244539510000001</v>
      </c>
    </row>
    <row r="51" spans="1:7" x14ac:dyDescent="0.35">
      <c r="A51" s="55"/>
      <c r="B51" s="55"/>
      <c r="C51" s="22">
        <v>2023</v>
      </c>
      <c r="D51" s="22">
        <v>3</v>
      </c>
      <c r="E51" s="18">
        <v>64</v>
      </c>
      <c r="F51" s="18">
        <v>1.8417594690000001</v>
      </c>
      <c r="G51" s="19">
        <v>0.16303883999999999</v>
      </c>
    </row>
    <row r="52" spans="1:7" x14ac:dyDescent="0.35">
      <c r="A52" s="48">
        <v>11</v>
      </c>
      <c r="B52" s="48" t="s">
        <v>18</v>
      </c>
      <c r="C52" s="18">
        <v>2019</v>
      </c>
      <c r="D52" s="18">
        <v>4</v>
      </c>
      <c r="E52" s="18">
        <v>39</v>
      </c>
      <c r="F52" s="18">
        <v>7.6187831929999996</v>
      </c>
      <c r="G52" s="19">
        <v>2.5576499999999999E-3</v>
      </c>
    </row>
    <row r="53" spans="1:7" x14ac:dyDescent="0.35">
      <c r="A53" s="48"/>
      <c r="B53" s="48"/>
      <c r="C53" s="18">
        <v>2020</v>
      </c>
      <c r="D53" s="18">
        <v>4</v>
      </c>
      <c r="E53" s="18">
        <v>39</v>
      </c>
      <c r="F53" s="18">
        <v>24.848923970000001</v>
      </c>
      <c r="G53" s="19">
        <v>-9.8394638000000006E-2</v>
      </c>
    </row>
    <row r="54" spans="1:7" x14ac:dyDescent="0.35">
      <c r="A54" s="48"/>
      <c r="B54" s="48"/>
      <c r="C54" s="18">
        <v>2021</v>
      </c>
      <c r="D54" s="18">
        <v>4</v>
      </c>
      <c r="E54" s="18">
        <v>48</v>
      </c>
      <c r="F54" s="18">
        <v>5.5338524749999998</v>
      </c>
      <c r="G54" s="19">
        <v>5.2885478999999999E-2</v>
      </c>
    </row>
    <row r="55" spans="1:7" x14ac:dyDescent="0.35">
      <c r="A55" s="48"/>
      <c r="B55" s="48"/>
      <c r="C55" s="18">
        <v>2022</v>
      </c>
      <c r="D55" s="18">
        <v>4</v>
      </c>
      <c r="E55" s="18">
        <v>54</v>
      </c>
      <c r="F55" s="18">
        <v>0.51446966179999998</v>
      </c>
      <c r="G55" s="19">
        <v>0.12891011799999999</v>
      </c>
    </row>
    <row r="56" spans="1:7" x14ac:dyDescent="0.35">
      <c r="A56" s="48"/>
      <c r="B56" s="48"/>
      <c r="C56" s="18">
        <v>2023</v>
      </c>
      <c r="D56" s="18">
        <v>4</v>
      </c>
      <c r="E56" s="18">
        <v>55</v>
      </c>
      <c r="F56" s="18">
        <v>0.59234834599999997</v>
      </c>
      <c r="G56" s="19">
        <v>7.715464E-3</v>
      </c>
    </row>
    <row r="57" spans="1:7" x14ac:dyDescent="0.35">
      <c r="A57" s="55">
        <v>12</v>
      </c>
      <c r="B57" s="56" t="s">
        <v>11</v>
      </c>
      <c r="C57" s="22">
        <v>2019</v>
      </c>
      <c r="D57" s="22">
        <v>3</v>
      </c>
      <c r="E57" s="18">
        <v>32</v>
      </c>
      <c r="F57" s="18">
        <v>1.3457332879999999</v>
      </c>
      <c r="G57" s="19">
        <v>6.8677909999999998E-3</v>
      </c>
    </row>
    <row r="58" spans="1:7" x14ac:dyDescent="0.35">
      <c r="A58" s="55"/>
      <c r="B58" s="57"/>
      <c r="C58" s="22">
        <v>2020</v>
      </c>
      <c r="D58" s="22">
        <v>3</v>
      </c>
      <c r="E58" s="18">
        <v>31</v>
      </c>
      <c r="F58" s="18">
        <v>1.04394579</v>
      </c>
      <c r="G58" s="19">
        <v>2.992687E-3</v>
      </c>
    </row>
    <row r="59" spans="1:7" x14ac:dyDescent="0.35">
      <c r="A59" s="55"/>
      <c r="B59" s="57"/>
      <c r="C59" s="22">
        <v>2021</v>
      </c>
      <c r="D59" s="22">
        <v>3</v>
      </c>
      <c r="E59" s="18">
        <v>33</v>
      </c>
      <c r="F59" s="18">
        <v>1.0804539550000001</v>
      </c>
      <c r="G59" s="19">
        <v>1.3121540000000001E-3</v>
      </c>
    </row>
    <row r="60" spans="1:7" x14ac:dyDescent="0.35">
      <c r="A60" s="55"/>
      <c r="B60" s="57"/>
      <c r="C60" s="22">
        <v>2022</v>
      </c>
      <c r="D60" s="22">
        <v>3</v>
      </c>
      <c r="E60" s="18">
        <v>45</v>
      </c>
      <c r="F60" s="18">
        <v>1.156448229</v>
      </c>
      <c r="G60" s="19">
        <v>-3.1131543000000001E-2</v>
      </c>
    </row>
    <row r="61" spans="1:7" x14ac:dyDescent="0.35">
      <c r="A61" s="55"/>
      <c r="B61" s="58"/>
      <c r="C61" s="22">
        <v>2023</v>
      </c>
      <c r="D61" s="22">
        <v>3</v>
      </c>
      <c r="E61" s="18">
        <v>46</v>
      </c>
      <c r="F61" s="18">
        <v>1.4739556190000001</v>
      </c>
      <c r="G61" s="19">
        <v>4.3372259999999996E-3</v>
      </c>
    </row>
    <row r="62" spans="1:7" x14ac:dyDescent="0.35">
      <c r="A62" s="48">
        <v>13</v>
      </c>
      <c r="B62" s="49" t="s">
        <v>16</v>
      </c>
      <c r="C62" s="18">
        <v>2019</v>
      </c>
      <c r="D62" s="18">
        <v>4</v>
      </c>
      <c r="E62" s="18">
        <v>7</v>
      </c>
      <c r="F62" s="18">
        <v>0.26910862600000002</v>
      </c>
      <c r="G62" s="19">
        <v>8.2891990000000006E-3</v>
      </c>
    </row>
    <row r="63" spans="1:7" x14ac:dyDescent="0.35">
      <c r="A63" s="48"/>
      <c r="B63" s="50"/>
      <c r="C63" s="18">
        <v>2020</v>
      </c>
      <c r="D63" s="18">
        <v>4</v>
      </c>
      <c r="E63" s="18">
        <v>10</v>
      </c>
      <c r="F63" s="18">
        <v>0.24268186999999999</v>
      </c>
      <c r="G63" s="19">
        <v>-7.6855312999999995E-2</v>
      </c>
    </row>
    <row r="64" spans="1:7" x14ac:dyDescent="0.35">
      <c r="A64" s="48"/>
      <c r="B64" s="50"/>
      <c r="C64" s="18">
        <v>2021</v>
      </c>
      <c r="D64" s="18">
        <v>4</v>
      </c>
      <c r="E64" s="18">
        <v>10</v>
      </c>
      <c r="F64" s="18">
        <v>5.0453858999999997E-2</v>
      </c>
      <c r="G64" s="19">
        <v>6.8352130999999997E-2</v>
      </c>
    </row>
    <row r="65" spans="1:7" x14ac:dyDescent="0.35">
      <c r="A65" s="48"/>
      <c r="B65" s="50"/>
      <c r="C65" s="18">
        <v>2022</v>
      </c>
      <c r="D65" s="18">
        <v>4</v>
      </c>
      <c r="E65" s="18">
        <v>10</v>
      </c>
      <c r="F65" s="18">
        <v>0.13371353699999999</v>
      </c>
      <c r="G65" s="19">
        <v>0.12126199999999999</v>
      </c>
    </row>
    <row r="66" spans="1:7" x14ac:dyDescent="0.35">
      <c r="A66" s="48"/>
      <c r="B66" s="51"/>
      <c r="C66" s="18">
        <v>2023</v>
      </c>
      <c r="D66" s="18">
        <v>4</v>
      </c>
      <c r="E66" s="18">
        <v>10</v>
      </c>
      <c r="F66" s="18">
        <v>0.171967658</v>
      </c>
      <c r="G66" s="19">
        <v>9.9724779999999999E-2</v>
      </c>
    </row>
    <row r="67" spans="1:7" x14ac:dyDescent="0.35">
      <c r="A67" s="48">
        <v>14</v>
      </c>
      <c r="B67" s="52" t="s">
        <v>13</v>
      </c>
      <c r="C67" s="21">
        <v>2019</v>
      </c>
      <c r="D67" s="21">
        <v>5</v>
      </c>
      <c r="E67" s="18">
        <v>54</v>
      </c>
      <c r="F67" s="18">
        <v>1.2798476169999999</v>
      </c>
      <c r="G67" s="19">
        <v>1.5322158000000001E-2</v>
      </c>
    </row>
    <row r="68" spans="1:7" x14ac:dyDescent="0.35">
      <c r="A68" s="48"/>
      <c r="B68" s="53"/>
      <c r="C68" s="21">
        <v>2020</v>
      </c>
      <c r="D68" s="21">
        <v>5</v>
      </c>
      <c r="E68" s="18">
        <v>54</v>
      </c>
      <c r="F68" s="18">
        <v>1.549193807</v>
      </c>
      <c r="G68" s="19">
        <v>-2.8639261999999999E-2</v>
      </c>
    </row>
    <row r="69" spans="1:7" x14ac:dyDescent="0.35">
      <c r="A69" s="48"/>
      <c r="B69" s="53"/>
      <c r="C69" s="21">
        <v>2021</v>
      </c>
      <c r="D69" s="21">
        <v>5</v>
      </c>
      <c r="E69" s="18">
        <v>56</v>
      </c>
      <c r="F69" s="18">
        <v>1.286490533</v>
      </c>
      <c r="G69" s="19">
        <v>4.8533699E-2</v>
      </c>
    </row>
    <row r="70" spans="1:7" x14ac:dyDescent="0.35">
      <c r="A70" s="48"/>
      <c r="B70" s="53"/>
      <c r="C70" s="21">
        <v>2022</v>
      </c>
      <c r="D70" s="21">
        <v>5</v>
      </c>
      <c r="E70" s="18">
        <v>56</v>
      </c>
      <c r="F70" s="18">
        <v>1.090453066</v>
      </c>
      <c r="G70" s="19">
        <v>5.5781841999999998E-2</v>
      </c>
    </row>
    <row r="71" spans="1:7" x14ac:dyDescent="0.35">
      <c r="A71" s="48"/>
      <c r="B71" s="54"/>
      <c r="C71" s="21">
        <v>2023</v>
      </c>
      <c r="D71" s="21">
        <v>5</v>
      </c>
      <c r="E71" s="18">
        <v>52</v>
      </c>
      <c r="F71" s="18">
        <v>0.86397926000000003</v>
      </c>
      <c r="G71" s="19">
        <v>5.7069599999999998E-2</v>
      </c>
    </row>
    <row r="72" spans="1:7" x14ac:dyDescent="0.35">
      <c r="A72" s="55">
        <v>15</v>
      </c>
      <c r="B72" s="56" t="s">
        <v>12</v>
      </c>
      <c r="C72" s="22">
        <v>2019</v>
      </c>
      <c r="D72" s="22">
        <v>3</v>
      </c>
      <c r="E72" s="18">
        <v>13</v>
      </c>
      <c r="F72" s="18">
        <v>3.4287961579999999</v>
      </c>
      <c r="G72" s="19">
        <v>-4.160207E-3</v>
      </c>
    </row>
    <row r="73" spans="1:7" x14ac:dyDescent="0.35">
      <c r="A73" s="55"/>
      <c r="B73" s="57"/>
      <c r="C73" s="22">
        <v>2020</v>
      </c>
      <c r="D73" s="22">
        <v>3</v>
      </c>
      <c r="E73" s="18">
        <v>13</v>
      </c>
      <c r="F73" s="18">
        <v>3.921541366</v>
      </c>
      <c r="G73" s="19">
        <v>-3.0047252999999999E-2</v>
      </c>
    </row>
    <row r="74" spans="1:7" x14ac:dyDescent="0.35">
      <c r="A74" s="55"/>
      <c r="B74" s="57"/>
      <c r="C74" s="22">
        <v>2021</v>
      </c>
      <c r="D74" s="22">
        <v>3</v>
      </c>
      <c r="E74" s="18">
        <v>13</v>
      </c>
      <c r="F74" s="18">
        <v>3.9443937500000001</v>
      </c>
      <c r="G74" s="19">
        <v>1.1013726999999999E-2</v>
      </c>
    </row>
    <row r="75" spans="1:7" x14ac:dyDescent="0.35">
      <c r="A75" s="55"/>
      <c r="B75" s="57"/>
      <c r="C75" s="22">
        <v>2022</v>
      </c>
      <c r="D75" s="22">
        <v>3</v>
      </c>
      <c r="E75" s="18">
        <v>13</v>
      </c>
      <c r="F75" s="18">
        <v>2.9667119710000001</v>
      </c>
      <c r="G75" s="19">
        <v>7.9546715000000004E-2</v>
      </c>
    </row>
    <row r="76" spans="1:7" x14ac:dyDescent="0.35">
      <c r="A76" s="55"/>
      <c r="B76" s="58"/>
      <c r="C76" s="22">
        <v>2023</v>
      </c>
      <c r="D76" s="22">
        <v>3</v>
      </c>
      <c r="E76" s="18">
        <v>13</v>
      </c>
      <c r="F76" s="18">
        <v>2.6833354859999998</v>
      </c>
      <c r="G76" s="19">
        <v>4.6298065999999999E-2</v>
      </c>
    </row>
    <row r="77" spans="1:7" x14ac:dyDescent="0.35">
      <c r="A77" s="55">
        <v>16</v>
      </c>
      <c r="B77" s="56" t="s">
        <v>22</v>
      </c>
      <c r="C77" s="22">
        <v>2019</v>
      </c>
      <c r="D77" s="22">
        <v>3</v>
      </c>
    </row>
    <row r="78" spans="1:7" x14ac:dyDescent="0.35">
      <c r="A78" s="55"/>
      <c r="B78" s="57"/>
      <c r="C78" s="22">
        <v>2020</v>
      </c>
      <c r="D78" s="22">
        <v>3</v>
      </c>
    </row>
    <row r="79" spans="1:7" x14ac:dyDescent="0.35">
      <c r="A79" s="55"/>
      <c r="B79" s="57"/>
      <c r="C79" s="22">
        <v>2021</v>
      </c>
      <c r="D79" s="22">
        <v>3</v>
      </c>
    </row>
    <row r="80" spans="1:7" x14ac:dyDescent="0.35">
      <c r="A80" s="55"/>
      <c r="B80" s="57"/>
      <c r="C80" s="22">
        <v>2022</v>
      </c>
      <c r="D80" s="22">
        <v>3</v>
      </c>
    </row>
    <row r="81" spans="1:4" x14ac:dyDescent="0.35">
      <c r="A81" s="55"/>
      <c r="B81" s="58"/>
      <c r="C81" s="22">
        <v>2023</v>
      </c>
      <c r="D81" s="22">
        <v>3</v>
      </c>
    </row>
    <row r="82" spans="1:4" x14ac:dyDescent="0.35">
      <c r="A82" s="55">
        <v>17</v>
      </c>
      <c r="B82" s="55" t="s">
        <v>52</v>
      </c>
      <c r="C82" s="22">
        <v>2019</v>
      </c>
      <c r="D82" s="22">
        <v>3</v>
      </c>
    </row>
    <row r="83" spans="1:4" x14ac:dyDescent="0.35">
      <c r="A83" s="55"/>
      <c r="B83" s="55"/>
      <c r="C83" s="22">
        <v>2020</v>
      </c>
      <c r="D83" s="22">
        <v>3</v>
      </c>
    </row>
    <row r="84" spans="1:4" x14ac:dyDescent="0.35">
      <c r="A84" s="55"/>
      <c r="B84" s="55"/>
      <c r="C84" s="22">
        <v>2021</v>
      </c>
      <c r="D84" s="22">
        <v>3</v>
      </c>
    </row>
    <row r="85" spans="1:4" x14ac:dyDescent="0.35">
      <c r="A85" s="55"/>
      <c r="B85" s="55"/>
      <c r="C85" s="22">
        <v>2022</v>
      </c>
      <c r="D85" s="22">
        <v>3</v>
      </c>
    </row>
    <row r="86" spans="1:4" x14ac:dyDescent="0.35">
      <c r="A86" s="55"/>
      <c r="B86" s="55"/>
      <c r="C86" s="22">
        <v>2023</v>
      </c>
      <c r="D86" s="22">
        <v>3</v>
      </c>
    </row>
    <row r="87" spans="1:4" x14ac:dyDescent="0.35">
      <c r="A87" s="55">
        <v>18</v>
      </c>
      <c r="B87" s="55" t="s">
        <v>21</v>
      </c>
      <c r="C87" s="22">
        <v>2019</v>
      </c>
      <c r="D87" s="22">
        <v>3</v>
      </c>
    </row>
    <row r="88" spans="1:4" x14ac:dyDescent="0.35">
      <c r="A88" s="55"/>
      <c r="B88" s="55"/>
      <c r="C88" s="22">
        <v>2020</v>
      </c>
      <c r="D88" s="22">
        <v>3</v>
      </c>
    </row>
    <row r="89" spans="1:4" x14ac:dyDescent="0.35">
      <c r="A89" s="55"/>
      <c r="B89" s="55"/>
      <c r="C89" s="22">
        <v>2021</v>
      </c>
      <c r="D89" s="22">
        <v>3</v>
      </c>
    </row>
    <row r="90" spans="1:4" x14ac:dyDescent="0.35">
      <c r="A90" s="55"/>
      <c r="B90" s="55"/>
      <c r="C90" s="22">
        <v>2022</v>
      </c>
      <c r="D90" s="22">
        <v>3</v>
      </c>
    </row>
    <row r="91" spans="1:4" x14ac:dyDescent="0.35">
      <c r="A91" s="55"/>
      <c r="B91" s="55"/>
      <c r="C91" s="22">
        <v>2023</v>
      </c>
      <c r="D91" s="22">
        <v>3</v>
      </c>
    </row>
  </sheetData>
  <mergeCells count="36">
    <mergeCell ref="A77:A81"/>
    <mergeCell ref="B77:B81"/>
    <mergeCell ref="A82:A86"/>
    <mergeCell ref="B82:B86"/>
    <mergeCell ref="A87:A91"/>
    <mergeCell ref="B87:B91"/>
    <mergeCell ref="A2:A6"/>
    <mergeCell ref="B2:B6"/>
    <mergeCell ref="A7:A11"/>
    <mergeCell ref="B7:B11"/>
    <mergeCell ref="A12:A16"/>
    <mergeCell ref="B12:B16"/>
    <mergeCell ref="A17:A21"/>
    <mergeCell ref="B17:B21"/>
    <mergeCell ref="A22:A26"/>
    <mergeCell ref="B22:B26"/>
    <mergeCell ref="A27:A31"/>
    <mergeCell ref="B27:B31"/>
    <mergeCell ref="A32:A36"/>
    <mergeCell ref="B32:B36"/>
    <mergeCell ref="A37:A41"/>
    <mergeCell ref="B37:B41"/>
    <mergeCell ref="A42:A46"/>
    <mergeCell ref="B42:B46"/>
    <mergeCell ref="A47:A51"/>
    <mergeCell ref="B47:B51"/>
    <mergeCell ref="A52:A56"/>
    <mergeCell ref="B52:B56"/>
    <mergeCell ref="A57:A61"/>
    <mergeCell ref="B57:B61"/>
    <mergeCell ref="A62:A66"/>
    <mergeCell ref="B62:B66"/>
    <mergeCell ref="A67:A71"/>
    <mergeCell ref="B67:B71"/>
    <mergeCell ref="A72:A76"/>
    <mergeCell ref="B72:B7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79046-8480-49B3-A881-2EDA965AD3D7}">
  <dimension ref="A1:D246"/>
  <sheetViews>
    <sheetView topLeftCell="A79" workbookViewId="0">
      <selection activeCell="D3" sqref="D3"/>
    </sheetView>
  </sheetViews>
  <sheetFormatPr defaultRowHeight="14.5" x14ac:dyDescent="0.35"/>
  <cols>
    <col min="1" max="1" width="8.7265625" style="60"/>
    <col min="2" max="2" width="16.1796875" style="60" bestFit="1" customWidth="1"/>
    <col min="3" max="4" width="8.7265625" style="60"/>
  </cols>
  <sheetData>
    <row r="1" spans="1:4" x14ac:dyDescent="0.35">
      <c r="A1" s="63" t="s">
        <v>0</v>
      </c>
      <c r="B1" s="63" t="s">
        <v>309</v>
      </c>
      <c r="C1" s="63" t="s">
        <v>2</v>
      </c>
      <c r="D1" s="63" t="s">
        <v>349</v>
      </c>
    </row>
    <row r="2" spans="1:4" x14ac:dyDescent="0.35">
      <c r="A2" s="64">
        <v>1</v>
      </c>
      <c r="B2" s="64" t="s">
        <v>8</v>
      </c>
      <c r="C2" s="65">
        <v>2019</v>
      </c>
      <c r="D2" s="65"/>
    </row>
    <row r="3" spans="1:4" x14ac:dyDescent="0.35">
      <c r="A3" s="64"/>
      <c r="B3" s="64"/>
      <c r="C3" s="65">
        <v>2020</v>
      </c>
      <c r="D3" s="65"/>
    </row>
    <row r="4" spans="1:4" x14ac:dyDescent="0.35">
      <c r="A4" s="64"/>
      <c r="B4" s="64"/>
      <c r="C4" s="65">
        <v>2021</v>
      </c>
      <c r="D4" s="65"/>
    </row>
    <row r="5" spans="1:4" x14ac:dyDescent="0.35">
      <c r="A5" s="64"/>
      <c r="B5" s="64"/>
      <c r="C5" s="65">
        <v>2022</v>
      </c>
      <c r="D5" s="65"/>
    </row>
    <row r="6" spans="1:4" x14ac:dyDescent="0.35">
      <c r="A6" s="64"/>
      <c r="B6" s="64"/>
      <c r="C6" s="65">
        <v>2023</v>
      </c>
      <c r="D6" s="65"/>
    </row>
    <row r="7" spans="1:4" x14ac:dyDescent="0.35">
      <c r="A7" s="64">
        <v>2</v>
      </c>
      <c r="B7" s="64" t="s">
        <v>7</v>
      </c>
      <c r="C7" s="65">
        <v>2019</v>
      </c>
      <c r="D7" s="65"/>
    </row>
    <row r="8" spans="1:4" x14ac:dyDescent="0.35">
      <c r="A8" s="64"/>
      <c r="B8" s="64"/>
      <c r="C8" s="65">
        <v>2020</v>
      </c>
      <c r="D8" s="65"/>
    </row>
    <row r="9" spans="1:4" x14ac:dyDescent="0.35">
      <c r="A9" s="64"/>
      <c r="B9" s="64"/>
      <c r="C9" s="65">
        <v>2021</v>
      </c>
      <c r="D9" s="65"/>
    </row>
    <row r="10" spans="1:4" x14ac:dyDescent="0.35">
      <c r="A10" s="64"/>
      <c r="B10" s="64"/>
      <c r="C10" s="65">
        <v>2022</v>
      </c>
      <c r="D10" s="65"/>
    </row>
    <row r="11" spans="1:4" x14ac:dyDescent="0.35">
      <c r="A11" s="64"/>
      <c r="B11" s="64"/>
      <c r="C11" s="65">
        <v>2023</v>
      </c>
      <c r="D11" s="65"/>
    </row>
    <row r="12" spans="1:4" x14ac:dyDescent="0.35">
      <c r="A12" s="64">
        <v>3</v>
      </c>
      <c r="B12" s="64" t="s">
        <v>14</v>
      </c>
      <c r="C12" s="65">
        <v>2019</v>
      </c>
      <c r="D12" s="65"/>
    </row>
    <row r="13" spans="1:4" x14ac:dyDescent="0.35">
      <c r="A13" s="64"/>
      <c r="B13" s="64"/>
      <c r="C13" s="65">
        <v>2020</v>
      </c>
      <c r="D13" s="65"/>
    </row>
    <row r="14" spans="1:4" x14ac:dyDescent="0.35">
      <c r="A14" s="64"/>
      <c r="B14" s="64"/>
      <c r="C14" s="65">
        <v>2021</v>
      </c>
      <c r="D14" s="65"/>
    </row>
    <row r="15" spans="1:4" x14ac:dyDescent="0.35">
      <c r="A15" s="64"/>
      <c r="B15" s="64"/>
      <c r="C15" s="65">
        <v>2022</v>
      </c>
      <c r="D15" s="65"/>
    </row>
    <row r="16" spans="1:4" x14ac:dyDescent="0.35">
      <c r="A16" s="64"/>
      <c r="B16" s="64"/>
      <c r="C16" s="65">
        <v>2023</v>
      </c>
      <c r="D16" s="65"/>
    </row>
    <row r="17" spans="1:4" x14ac:dyDescent="0.35">
      <c r="A17" s="64">
        <v>4</v>
      </c>
      <c r="B17" s="64" t="s">
        <v>314</v>
      </c>
      <c r="C17" s="65">
        <v>2019</v>
      </c>
      <c r="D17" s="65"/>
    </row>
    <row r="18" spans="1:4" x14ac:dyDescent="0.35">
      <c r="A18" s="64"/>
      <c r="B18" s="64"/>
      <c r="C18" s="65">
        <v>2020</v>
      </c>
      <c r="D18" s="65"/>
    </row>
    <row r="19" spans="1:4" x14ac:dyDescent="0.35">
      <c r="A19" s="64"/>
      <c r="B19" s="64"/>
      <c r="C19" s="65">
        <v>2021</v>
      </c>
      <c r="D19" s="65"/>
    </row>
    <row r="20" spans="1:4" x14ac:dyDescent="0.35">
      <c r="A20" s="64"/>
      <c r="B20" s="64"/>
      <c r="C20" s="65">
        <v>2022</v>
      </c>
      <c r="D20" s="65"/>
    </row>
    <row r="21" spans="1:4" x14ac:dyDescent="0.35">
      <c r="A21" s="64"/>
      <c r="B21" s="64"/>
      <c r="C21" s="65">
        <v>2023</v>
      </c>
      <c r="D21" s="65"/>
    </row>
    <row r="22" spans="1:4" x14ac:dyDescent="0.35">
      <c r="A22" s="64">
        <v>5</v>
      </c>
      <c r="B22" s="64" t="s">
        <v>19</v>
      </c>
      <c r="C22" s="65">
        <v>2019</v>
      </c>
      <c r="D22" s="65"/>
    </row>
    <row r="23" spans="1:4" x14ac:dyDescent="0.35">
      <c r="A23" s="64"/>
      <c r="B23" s="64"/>
      <c r="C23" s="65">
        <v>2020</v>
      </c>
      <c r="D23" s="65"/>
    </row>
    <row r="24" spans="1:4" x14ac:dyDescent="0.35">
      <c r="A24" s="64"/>
      <c r="B24" s="64"/>
      <c r="C24" s="65">
        <v>2021</v>
      </c>
      <c r="D24" s="65"/>
    </row>
    <row r="25" spans="1:4" x14ac:dyDescent="0.35">
      <c r="A25" s="64"/>
      <c r="B25" s="64"/>
      <c r="C25" s="65">
        <v>2022</v>
      </c>
      <c r="D25" s="65"/>
    </row>
    <row r="26" spans="1:4" x14ac:dyDescent="0.35">
      <c r="A26" s="64"/>
      <c r="B26" s="64"/>
      <c r="C26" s="65">
        <v>2023</v>
      </c>
      <c r="D26" s="65"/>
    </row>
    <row r="27" spans="1:4" x14ac:dyDescent="0.35">
      <c r="A27" s="64">
        <v>6</v>
      </c>
      <c r="B27" s="64" t="s">
        <v>51</v>
      </c>
      <c r="C27" s="65">
        <v>2019</v>
      </c>
      <c r="D27" s="65"/>
    </row>
    <row r="28" spans="1:4" x14ac:dyDescent="0.35">
      <c r="A28" s="64"/>
      <c r="B28" s="64"/>
      <c r="C28" s="65">
        <v>2020</v>
      </c>
      <c r="D28" s="65"/>
    </row>
    <row r="29" spans="1:4" x14ac:dyDescent="0.35">
      <c r="A29" s="64"/>
      <c r="B29" s="64"/>
      <c r="C29" s="65">
        <v>2021</v>
      </c>
      <c r="D29" s="65"/>
    </row>
    <row r="30" spans="1:4" x14ac:dyDescent="0.35">
      <c r="A30" s="64"/>
      <c r="B30" s="64"/>
      <c r="C30" s="65">
        <v>2022</v>
      </c>
      <c r="D30" s="65"/>
    </row>
    <row r="31" spans="1:4" x14ac:dyDescent="0.35">
      <c r="A31" s="64"/>
      <c r="B31" s="64"/>
      <c r="C31" s="65">
        <v>2023</v>
      </c>
      <c r="D31" s="65"/>
    </row>
    <row r="32" spans="1:4" x14ac:dyDescent="0.35">
      <c r="A32" s="64">
        <v>7</v>
      </c>
      <c r="B32" s="64" t="s">
        <v>20</v>
      </c>
      <c r="C32" s="65">
        <v>2019</v>
      </c>
      <c r="D32" s="65"/>
    </row>
    <row r="33" spans="1:4" x14ac:dyDescent="0.35">
      <c r="A33" s="64"/>
      <c r="B33" s="64"/>
      <c r="C33" s="65">
        <v>2020</v>
      </c>
      <c r="D33" s="65"/>
    </row>
    <row r="34" spans="1:4" x14ac:dyDescent="0.35">
      <c r="A34" s="64"/>
      <c r="B34" s="64"/>
      <c r="C34" s="65">
        <v>2021</v>
      </c>
      <c r="D34" s="65"/>
    </row>
    <row r="35" spans="1:4" x14ac:dyDescent="0.35">
      <c r="A35" s="64"/>
      <c r="B35" s="64"/>
      <c r="C35" s="65">
        <v>2022</v>
      </c>
      <c r="D35" s="65"/>
    </row>
    <row r="36" spans="1:4" x14ac:dyDescent="0.35">
      <c r="A36" s="64"/>
      <c r="B36" s="64"/>
      <c r="C36" s="65">
        <v>2023</v>
      </c>
      <c r="D36" s="65"/>
    </row>
    <row r="37" spans="1:4" x14ac:dyDescent="0.35">
      <c r="A37" s="64">
        <v>8</v>
      </c>
      <c r="B37" s="64" t="s">
        <v>15</v>
      </c>
      <c r="C37" s="65">
        <v>2019</v>
      </c>
      <c r="D37" s="65"/>
    </row>
    <row r="38" spans="1:4" x14ac:dyDescent="0.35">
      <c r="A38" s="64"/>
      <c r="B38" s="64"/>
      <c r="C38" s="65">
        <v>2020</v>
      </c>
      <c r="D38" s="65"/>
    </row>
    <row r="39" spans="1:4" x14ac:dyDescent="0.35">
      <c r="A39" s="64"/>
      <c r="B39" s="64"/>
      <c r="C39" s="65">
        <v>2021</v>
      </c>
      <c r="D39" s="65"/>
    </row>
    <row r="40" spans="1:4" x14ac:dyDescent="0.35">
      <c r="A40" s="64"/>
      <c r="B40" s="64"/>
      <c r="C40" s="65">
        <v>2022</v>
      </c>
      <c r="D40" s="65"/>
    </row>
    <row r="41" spans="1:4" x14ac:dyDescent="0.35">
      <c r="A41" s="64"/>
      <c r="B41" s="64"/>
      <c r="C41" s="65">
        <v>2023</v>
      </c>
      <c r="D41" s="65"/>
    </row>
    <row r="42" spans="1:4" x14ac:dyDescent="0.35">
      <c r="A42" s="64">
        <v>9</v>
      </c>
      <c r="B42" s="64" t="s">
        <v>10</v>
      </c>
      <c r="C42" s="65">
        <v>2019</v>
      </c>
      <c r="D42" s="65"/>
    </row>
    <row r="43" spans="1:4" x14ac:dyDescent="0.35">
      <c r="A43" s="64"/>
      <c r="B43" s="64"/>
      <c r="C43" s="65">
        <v>2020</v>
      </c>
      <c r="D43" s="65"/>
    </row>
    <row r="44" spans="1:4" x14ac:dyDescent="0.35">
      <c r="A44" s="64"/>
      <c r="B44" s="64"/>
      <c r="C44" s="65">
        <v>2021</v>
      </c>
      <c r="D44" s="65"/>
    </row>
    <row r="45" spans="1:4" x14ac:dyDescent="0.35">
      <c r="A45" s="64"/>
      <c r="B45" s="64"/>
      <c r="C45" s="65">
        <v>2022</v>
      </c>
      <c r="D45" s="65"/>
    </row>
    <row r="46" spans="1:4" x14ac:dyDescent="0.35">
      <c r="A46" s="64"/>
      <c r="B46" s="64"/>
      <c r="C46" s="65">
        <v>2023</v>
      </c>
      <c r="D46" s="65"/>
    </row>
    <row r="47" spans="1:4" x14ac:dyDescent="0.35">
      <c r="A47" s="64">
        <v>10</v>
      </c>
      <c r="B47" s="64" t="s">
        <v>17</v>
      </c>
      <c r="C47" s="65">
        <v>2019</v>
      </c>
      <c r="D47" s="65"/>
    </row>
    <row r="48" spans="1:4" x14ac:dyDescent="0.35">
      <c r="A48" s="64"/>
      <c r="B48" s="64"/>
      <c r="C48" s="65">
        <v>2020</v>
      </c>
      <c r="D48" s="65"/>
    </row>
    <row r="49" spans="1:4" x14ac:dyDescent="0.35">
      <c r="A49" s="64"/>
      <c r="B49" s="64"/>
      <c r="C49" s="65">
        <v>2021</v>
      </c>
      <c r="D49" s="65"/>
    </row>
    <row r="50" spans="1:4" x14ac:dyDescent="0.35">
      <c r="A50" s="64"/>
      <c r="B50" s="64"/>
      <c r="C50" s="65">
        <v>2022</v>
      </c>
      <c r="D50" s="65"/>
    </row>
    <row r="51" spans="1:4" x14ac:dyDescent="0.35">
      <c r="A51" s="64"/>
      <c r="B51" s="64"/>
      <c r="C51" s="65">
        <v>2023</v>
      </c>
      <c r="D51" s="65"/>
    </row>
    <row r="52" spans="1:4" x14ac:dyDescent="0.35">
      <c r="A52" s="64">
        <v>11</v>
      </c>
      <c r="B52" s="64" t="s">
        <v>18</v>
      </c>
      <c r="C52" s="65">
        <v>2019</v>
      </c>
      <c r="D52" s="65"/>
    </row>
    <row r="53" spans="1:4" x14ac:dyDescent="0.35">
      <c r="A53" s="64"/>
      <c r="B53" s="64"/>
      <c r="C53" s="65">
        <v>2020</v>
      </c>
      <c r="D53" s="65"/>
    </row>
    <row r="54" spans="1:4" x14ac:dyDescent="0.35">
      <c r="A54" s="64"/>
      <c r="B54" s="64"/>
      <c r="C54" s="65">
        <v>2021</v>
      </c>
      <c r="D54" s="65"/>
    </row>
    <row r="55" spans="1:4" x14ac:dyDescent="0.35">
      <c r="A55" s="64"/>
      <c r="B55" s="64"/>
      <c r="C55" s="65">
        <v>2022</v>
      </c>
      <c r="D55" s="65"/>
    </row>
    <row r="56" spans="1:4" x14ac:dyDescent="0.35">
      <c r="A56" s="64"/>
      <c r="B56" s="64"/>
      <c r="C56" s="65">
        <v>2023</v>
      </c>
      <c r="D56" s="65"/>
    </row>
    <row r="57" spans="1:4" x14ac:dyDescent="0.35">
      <c r="A57" s="64">
        <v>12</v>
      </c>
      <c r="B57" s="66" t="s">
        <v>11</v>
      </c>
      <c r="C57" s="65">
        <v>2019</v>
      </c>
      <c r="D57" s="65"/>
    </row>
    <row r="58" spans="1:4" x14ac:dyDescent="0.35">
      <c r="A58" s="64"/>
      <c r="B58" s="67"/>
      <c r="C58" s="65">
        <v>2020</v>
      </c>
      <c r="D58" s="65"/>
    </row>
    <row r="59" spans="1:4" x14ac:dyDescent="0.35">
      <c r="A59" s="64"/>
      <c r="B59" s="67"/>
      <c r="C59" s="65">
        <v>2021</v>
      </c>
      <c r="D59" s="65"/>
    </row>
    <row r="60" spans="1:4" x14ac:dyDescent="0.35">
      <c r="A60" s="64"/>
      <c r="B60" s="67"/>
      <c r="C60" s="65">
        <v>2022</v>
      </c>
      <c r="D60" s="65"/>
    </row>
    <row r="61" spans="1:4" x14ac:dyDescent="0.35">
      <c r="A61" s="64"/>
      <c r="B61" s="68"/>
      <c r="C61" s="65">
        <v>2023</v>
      </c>
      <c r="D61" s="65"/>
    </row>
    <row r="62" spans="1:4" x14ac:dyDescent="0.35">
      <c r="A62" s="64">
        <v>13</v>
      </c>
      <c r="B62" s="66" t="s">
        <v>16</v>
      </c>
      <c r="C62" s="65">
        <v>2019</v>
      </c>
      <c r="D62" s="65"/>
    </row>
    <row r="63" spans="1:4" x14ac:dyDescent="0.35">
      <c r="A63" s="64"/>
      <c r="B63" s="67"/>
      <c r="C63" s="65">
        <v>2020</v>
      </c>
      <c r="D63" s="65"/>
    </row>
    <row r="64" spans="1:4" x14ac:dyDescent="0.35">
      <c r="A64" s="64"/>
      <c r="B64" s="67"/>
      <c r="C64" s="65">
        <v>2021</v>
      </c>
      <c r="D64" s="65"/>
    </row>
    <row r="65" spans="1:4" x14ac:dyDescent="0.35">
      <c r="A65" s="64"/>
      <c r="B65" s="67"/>
      <c r="C65" s="65">
        <v>2022</v>
      </c>
      <c r="D65" s="65"/>
    </row>
    <row r="66" spans="1:4" x14ac:dyDescent="0.35">
      <c r="A66" s="64"/>
      <c r="B66" s="68"/>
      <c r="C66" s="65">
        <v>2023</v>
      </c>
      <c r="D66" s="65"/>
    </row>
    <row r="67" spans="1:4" x14ac:dyDescent="0.35">
      <c r="A67" s="64">
        <v>14</v>
      </c>
      <c r="B67" s="66" t="s">
        <v>13</v>
      </c>
      <c r="C67" s="65">
        <v>2019</v>
      </c>
      <c r="D67" s="65"/>
    </row>
    <row r="68" spans="1:4" x14ac:dyDescent="0.35">
      <c r="A68" s="64"/>
      <c r="B68" s="67"/>
      <c r="C68" s="65">
        <v>2020</v>
      </c>
      <c r="D68" s="65"/>
    </row>
    <row r="69" spans="1:4" x14ac:dyDescent="0.35">
      <c r="A69" s="64"/>
      <c r="B69" s="67"/>
      <c r="C69" s="65">
        <v>2021</v>
      </c>
      <c r="D69" s="65"/>
    </row>
    <row r="70" spans="1:4" x14ac:dyDescent="0.35">
      <c r="A70" s="64"/>
      <c r="B70" s="67"/>
      <c r="C70" s="65">
        <v>2022</v>
      </c>
      <c r="D70" s="65"/>
    </row>
    <row r="71" spans="1:4" x14ac:dyDescent="0.35">
      <c r="A71" s="64"/>
      <c r="B71" s="68"/>
      <c r="C71" s="65">
        <v>2023</v>
      </c>
      <c r="D71" s="65"/>
    </row>
    <row r="72" spans="1:4" x14ac:dyDescent="0.35">
      <c r="A72" s="64">
        <v>15</v>
      </c>
      <c r="B72" s="66" t="s">
        <v>12</v>
      </c>
      <c r="C72" s="65">
        <v>2019</v>
      </c>
      <c r="D72" s="65"/>
    </row>
    <row r="73" spans="1:4" x14ac:dyDescent="0.35">
      <c r="A73" s="64"/>
      <c r="B73" s="67"/>
      <c r="C73" s="65">
        <v>2020</v>
      </c>
      <c r="D73" s="65"/>
    </row>
    <row r="74" spans="1:4" x14ac:dyDescent="0.35">
      <c r="A74" s="64"/>
      <c r="B74" s="67"/>
      <c r="C74" s="65">
        <v>2021</v>
      </c>
      <c r="D74" s="65"/>
    </row>
    <row r="75" spans="1:4" x14ac:dyDescent="0.35">
      <c r="A75" s="64"/>
      <c r="B75" s="67"/>
      <c r="C75" s="65">
        <v>2022</v>
      </c>
      <c r="D75" s="65"/>
    </row>
    <row r="76" spans="1:4" x14ac:dyDescent="0.35">
      <c r="A76" s="64"/>
      <c r="B76" s="68"/>
      <c r="C76" s="65">
        <v>2023</v>
      </c>
      <c r="D76" s="65"/>
    </row>
    <row r="77" spans="1:4" x14ac:dyDescent="0.35">
      <c r="A77" s="64">
        <v>16</v>
      </c>
      <c r="B77" s="66" t="s">
        <v>22</v>
      </c>
      <c r="C77" s="65">
        <v>2019</v>
      </c>
      <c r="D77" s="65"/>
    </row>
    <row r="78" spans="1:4" x14ac:dyDescent="0.35">
      <c r="A78" s="64"/>
      <c r="B78" s="67"/>
      <c r="C78" s="65">
        <v>2020</v>
      </c>
      <c r="D78" s="65"/>
    </row>
    <row r="79" spans="1:4" x14ac:dyDescent="0.35">
      <c r="A79" s="64"/>
      <c r="B79" s="67"/>
      <c r="C79" s="65">
        <v>2021</v>
      </c>
      <c r="D79" s="65"/>
    </row>
    <row r="80" spans="1:4" x14ac:dyDescent="0.35">
      <c r="A80" s="64"/>
      <c r="B80" s="67"/>
      <c r="C80" s="65">
        <v>2022</v>
      </c>
      <c r="D80" s="65"/>
    </row>
    <row r="81" spans="1:4" x14ac:dyDescent="0.35">
      <c r="A81" s="64"/>
      <c r="B81" s="68"/>
      <c r="C81" s="65">
        <v>2023</v>
      </c>
      <c r="D81" s="65"/>
    </row>
    <row r="82" spans="1:4" x14ac:dyDescent="0.35">
      <c r="A82" s="64">
        <v>17</v>
      </c>
      <c r="B82" s="64" t="s">
        <v>52</v>
      </c>
      <c r="C82" s="65">
        <v>2019</v>
      </c>
      <c r="D82" s="65"/>
    </row>
    <row r="83" spans="1:4" x14ac:dyDescent="0.35">
      <c r="A83" s="64"/>
      <c r="B83" s="64"/>
      <c r="C83" s="65">
        <v>2020</v>
      </c>
      <c r="D83" s="65"/>
    </row>
    <row r="84" spans="1:4" x14ac:dyDescent="0.35">
      <c r="A84" s="64"/>
      <c r="B84" s="64"/>
      <c r="C84" s="65">
        <v>2021</v>
      </c>
      <c r="D84" s="65"/>
    </row>
    <row r="85" spans="1:4" x14ac:dyDescent="0.35">
      <c r="A85" s="64"/>
      <c r="B85" s="64"/>
      <c r="C85" s="65">
        <v>2022</v>
      </c>
      <c r="D85" s="65"/>
    </row>
    <row r="86" spans="1:4" x14ac:dyDescent="0.35">
      <c r="A86" s="64"/>
      <c r="B86" s="64"/>
      <c r="C86" s="65">
        <v>2023</v>
      </c>
      <c r="D86" s="65"/>
    </row>
    <row r="87" spans="1:4" x14ac:dyDescent="0.35">
      <c r="A87" s="64">
        <v>18</v>
      </c>
      <c r="B87" s="64" t="s">
        <v>21</v>
      </c>
      <c r="C87" s="65">
        <v>2019</v>
      </c>
      <c r="D87" s="65"/>
    </row>
    <row r="88" spans="1:4" x14ac:dyDescent="0.35">
      <c r="A88" s="64"/>
      <c r="B88" s="64"/>
      <c r="C88" s="65">
        <v>2020</v>
      </c>
      <c r="D88" s="65"/>
    </row>
    <row r="89" spans="1:4" x14ac:dyDescent="0.35">
      <c r="A89" s="64"/>
      <c r="B89" s="64"/>
      <c r="C89" s="65">
        <v>2021</v>
      </c>
      <c r="D89" s="65"/>
    </row>
    <row r="90" spans="1:4" x14ac:dyDescent="0.35">
      <c r="A90" s="64"/>
      <c r="B90" s="64"/>
      <c r="C90" s="65">
        <v>2022</v>
      </c>
      <c r="D90" s="65"/>
    </row>
    <row r="91" spans="1:4" x14ac:dyDescent="0.35">
      <c r="A91" s="64"/>
      <c r="B91" s="64"/>
      <c r="C91" s="65">
        <v>2023</v>
      </c>
      <c r="D91" s="65"/>
    </row>
    <row r="92" spans="1:4" x14ac:dyDescent="0.35">
      <c r="A92" s="64">
        <v>19</v>
      </c>
      <c r="B92" s="64" t="s">
        <v>21</v>
      </c>
    </row>
    <row r="93" spans="1:4" x14ac:dyDescent="0.35">
      <c r="A93" s="64"/>
      <c r="B93" s="64"/>
    </row>
    <row r="94" spans="1:4" x14ac:dyDescent="0.35">
      <c r="A94" s="64"/>
      <c r="B94" s="64"/>
    </row>
    <row r="95" spans="1:4" x14ac:dyDescent="0.35">
      <c r="A95" s="64"/>
      <c r="B95" s="64"/>
    </row>
    <row r="96" spans="1:4" x14ac:dyDescent="0.35">
      <c r="A96" s="64"/>
      <c r="B96" s="64"/>
    </row>
    <row r="97" spans="1:2" x14ac:dyDescent="0.35">
      <c r="A97" s="64">
        <v>20</v>
      </c>
      <c r="B97" s="64" t="s">
        <v>21</v>
      </c>
    </row>
    <row r="98" spans="1:2" x14ac:dyDescent="0.35">
      <c r="A98" s="64"/>
      <c r="B98" s="64"/>
    </row>
    <row r="99" spans="1:2" x14ac:dyDescent="0.35">
      <c r="A99" s="64"/>
      <c r="B99" s="64"/>
    </row>
    <row r="100" spans="1:2" x14ac:dyDescent="0.35">
      <c r="A100" s="64"/>
      <c r="B100" s="64"/>
    </row>
    <row r="101" spans="1:2" x14ac:dyDescent="0.35">
      <c r="A101" s="64"/>
      <c r="B101" s="64"/>
    </row>
    <row r="102" spans="1:2" x14ac:dyDescent="0.35">
      <c r="A102" s="64">
        <v>21</v>
      </c>
      <c r="B102" s="64" t="s">
        <v>21</v>
      </c>
    </row>
    <row r="103" spans="1:2" x14ac:dyDescent="0.35">
      <c r="A103" s="64"/>
      <c r="B103" s="64"/>
    </row>
    <row r="104" spans="1:2" x14ac:dyDescent="0.35">
      <c r="A104" s="64"/>
      <c r="B104" s="64"/>
    </row>
    <row r="105" spans="1:2" x14ac:dyDescent="0.35">
      <c r="A105" s="64"/>
      <c r="B105" s="64"/>
    </row>
    <row r="106" spans="1:2" x14ac:dyDescent="0.35">
      <c r="A106" s="64"/>
      <c r="B106" s="64"/>
    </row>
    <row r="107" spans="1:2" x14ac:dyDescent="0.35">
      <c r="A107" s="64">
        <v>22</v>
      </c>
      <c r="B107" s="64" t="s">
        <v>21</v>
      </c>
    </row>
    <row r="108" spans="1:2" x14ac:dyDescent="0.35">
      <c r="A108" s="64"/>
      <c r="B108" s="64"/>
    </row>
    <row r="109" spans="1:2" x14ac:dyDescent="0.35">
      <c r="A109" s="64"/>
      <c r="B109" s="64"/>
    </row>
    <row r="110" spans="1:2" x14ac:dyDescent="0.35">
      <c r="A110" s="64"/>
      <c r="B110" s="64"/>
    </row>
    <row r="111" spans="1:2" x14ac:dyDescent="0.35">
      <c r="A111" s="64"/>
      <c r="B111" s="64"/>
    </row>
    <row r="112" spans="1:2" x14ac:dyDescent="0.35">
      <c r="A112" s="64">
        <v>23</v>
      </c>
      <c r="B112" s="64" t="s">
        <v>21</v>
      </c>
    </row>
    <row r="113" spans="1:2" x14ac:dyDescent="0.35">
      <c r="A113" s="64"/>
      <c r="B113" s="64"/>
    </row>
    <row r="114" spans="1:2" x14ac:dyDescent="0.35">
      <c r="A114" s="64"/>
      <c r="B114" s="64"/>
    </row>
    <row r="115" spans="1:2" x14ac:dyDescent="0.35">
      <c r="A115" s="64"/>
      <c r="B115" s="64"/>
    </row>
    <row r="116" spans="1:2" x14ac:dyDescent="0.35">
      <c r="A116" s="64"/>
      <c r="B116" s="64"/>
    </row>
    <row r="117" spans="1:2" x14ac:dyDescent="0.35">
      <c r="A117" s="64">
        <v>24</v>
      </c>
      <c r="B117" s="64" t="s">
        <v>21</v>
      </c>
    </row>
    <row r="118" spans="1:2" x14ac:dyDescent="0.35">
      <c r="A118" s="64"/>
      <c r="B118" s="64"/>
    </row>
    <row r="119" spans="1:2" x14ac:dyDescent="0.35">
      <c r="A119" s="64"/>
      <c r="B119" s="64"/>
    </row>
    <row r="120" spans="1:2" x14ac:dyDescent="0.35">
      <c r="A120" s="64"/>
      <c r="B120" s="64"/>
    </row>
    <row r="121" spans="1:2" x14ac:dyDescent="0.35">
      <c r="A121" s="64"/>
      <c r="B121" s="64"/>
    </row>
    <row r="122" spans="1:2" x14ac:dyDescent="0.35">
      <c r="A122" s="64">
        <v>25</v>
      </c>
      <c r="B122" s="64" t="s">
        <v>21</v>
      </c>
    </row>
    <row r="123" spans="1:2" x14ac:dyDescent="0.35">
      <c r="A123" s="64"/>
      <c r="B123" s="64"/>
    </row>
    <row r="124" spans="1:2" x14ac:dyDescent="0.35">
      <c r="A124" s="64"/>
      <c r="B124" s="64"/>
    </row>
    <row r="125" spans="1:2" x14ac:dyDescent="0.35">
      <c r="A125" s="64"/>
      <c r="B125" s="64"/>
    </row>
    <row r="126" spans="1:2" x14ac:dyDescent="0.35">
      <c r="A126" s="64"/>
      <c r="B126" s="64"/>
    </row>
    <row r="127" spans="1:2" x14ac:dyDescent="0.35">
      <c r="A127" s="64">
        <v>26</v>
      </c>
      <c r="B127" s="64" t="s">
        <v>21</v>
      </c>
    </row>
    <row r="128" spans="1:2" x14ac:dyDescent="0.35">
      <c r="A128" s="64"/>
      <c r="B128" s="64"/>
    </row>
    <row r="129" spans="1:2" x14ac:dyDescent="0.35">
      <c r="A129" s="64"/>
      <c r="B129" s="64"/>
    </row>
    <row r="130" spans="1:2" x14ac:dyDescent="0.35">
      <c r="A130" s="64"/>
      <c r="B130" s="64"/>
    </row>
    <row r="131" spans="1:2" x14ac:dyDescent="0.35">
      <c r="A131" s="64"/>
      <c r="B131" s="64"/>
    </row>
    <row r="132" spans="1:2" x14ac:dyDescent="0.35">
      <c r="A132" s="64">
        <v>27</v>
      </c>
      <c r="B132" s="64" t="s">
        <v>21</v>
      </c>
    </row>
    <row r="133" spans="1:2" x14ac:dyDescent="0.35">
      <c r="A133" s="64"/>
      <c r="B133" s="64"/>
    </row>
    <row r="134" spans="1:2" x14ac:dyDescent="0.35">
      <c r="A134" s="64"/>
      <c r="B134" s="64"/>
    </row>
    <row r="135" spans="1:2" x14ac:dyDescent="0.35">
      <c r="A135" s="64"/>
      <c r="B135" s="64"/>
    </row>
    <row r="136" spans="1:2" x14ac:dyDescent="0.35">
      <c r="A136" s="64"/>
      <c r="B136" s="64"/>
    </row>
    <row r="137" spans="1:2" x14ac:dyDescent="0.35">
      <c r="A137" s="64">
        <v>28</v>
      </c>
      <c r="B137" s="64" t="s">
        <v>21</v>
      </c>
    </row>
    <row r="138" spans="1:2" x14ac:dyDescent="0.35">
      <c r="A138" s="64"/>
      <c r="B138" s="64"/>
    </row>
    <row r="139" spans="1:2" x14ac:dyDescent="0.35">
      <c r="A139" s="64"/>
      <c r="B139" s="64"/>
    </row>
    <row r="140" spans="1:2" x14ac:dyDescent="0.35">
      <c r="A140" s="64"/>
      <c r="B140" s="64"/>
    </row>
    <row r="141" spans="1:2" x14ac:dyDescent="0.35">
      <c r="A141" s="64"/>
      <c r="B141" s="64"/>
    </row>
    <row r="142" spans="1:2" x14ac:dyDescent="0.35">
      <c r="A142" s="64">
        <v>29</v>
      </c>
      <c r="B142" s="64" t="s">
        <v>21</v>
      </c>
    </row>
    <row r="143" spans="1:2" x14ac:dyDescent="0.35">
      <c r="A143" s="64"/>
      <c r="B143" s="64"/>
    </row>
    <row r="144" spans="1:2" x14ac:dyDescent="0.35">
      <c r="A144" s="64"/>
      <c r="B144" s="64"/>
    </row>
    <row r="145" spans="1:2" x14ac:dyDescent="0.35">
      <c r="A145" s="64"/>
      <c r="B145" s="64"/>
    </row>
    <row r="146" spans="1:2" x14ac:dyDescent="0.35">
      <c r="A146" s="64"/>
      <c r="B146" s="64"/>
    </row>
    <row r="147" spans="1:2" x14ac:dyDescent="0.35">
      <c r="A147" s="64">
        <v>30</v>
      </c>
      <c r="B147" s="64" t="s">
        <v>21</v>
      </c>
    </row>
    <row r="148" spans="1:2" x14ac:dyDescent="0.35">
      <c r="A148" s="64"/>
      <c r="B148" s="64"/>
    </row>
    <row r="149" spans="1:2" x14ac:dyDescent="0.35">
      <c r="A149" s="64"/>
      <c r="B149" s="64"/>
    </row>
    <row r="150" spans="1:2" x14ac:dyDescent="0.35">
      <c r="A150" s="64"/>
      <c r="B150" s="64"/>
    </row>
    <row r="151" spans="1:2" x14ac:dyDescent="0.35">
      <c r="A151" s="64"/>
      <c r="B151" s="64"/>
    </row>
    <row r="152" spans="1:2" x14ac:dyDescent="0.35">
      <c r="A152" s="64">
        <v>31</v>
      </c>
      <c r="B152" s="64" t="s">
        <v>21</v>
      </c>
    </row>
    <row r="153" spans="1:2" x14ac:dyDescent="0.35">
      <c r="A153" s="64"/>
      <c r="B153" s="64"/>
    </row>
    <row r="154" spans="1:2" x14ac:dyDescent="0.35">
      <c r="A154" s="64"/>
      <c r="B154" s="64"/>
    </row>
    <row r="155" spans="1:2" x14ac:dyDescent="0.35">
      <c r="A155" s="64"/>
      <c r="B155" s="64"/>
    </row>
    <row r="156" spans="1:2" x14ac:dyDescent="0.35">
      <c r="A156" s="64"/>
      <c r="B156" s="64"/>
    </row>
    <row r="157" spans="1:2" x14ac:dyDescent="0.35">
      <c r="A157" s="64">
        <v>32</v>
      </c>
      <c r="B157" s="64" t="s">
        <v>21</v>
      </c>
    </row>
    <row r="158" spans="1:2" x14ac:dyDescent="0.35">
      <c r="A158" s="64"/>
      <c r="B158" s="64"/>
    </row>
    <row r="159" spans="1:2" x14ac:dyDescent="0.35">
      <c r="A159" s="64"/>
      <c r="B159" s="64"/>
    </row>
    <row r="160" spans="1:2" x14ac:dyDescent="0.35">
      <c r="A160" s="64"/>
      <c r="B160" s="64"/>
    </row>
    <row r="161" spans="1:2" x14ac:dyDescent="0.35">
      <c r="A161" s="64"/>
      <c r="B161" s="64"/>
    </row>
    <row r="162" spans="1:2" x14ac:dyDescent="0.35">
      <c r="A162" s="64">
        <v>33</v>
      </c>
      <c r="B162" s="64" t="s">
        <v>21</v>
      </c>
    </row>
    <row r="163" spans="1:2" x14ac:dyDescent="0.35">
      <c r="A163" s="64"/>
      <c r="B163" s="64"/>
    </row>
    <row r="164" spans="1:2" x14ac:dyDescent="0.35">
      <c r="A164" s="64"/>
      <c r="B164" s="64"/>
    </row>
    <row r="165" spans="1:2" x14ac:dyDescent="0.35">
      <c r="A165" s="64"/>
      <c r="B165" s="64"/>
    </row>
    <row r="166" spans="1:2" x14ac:dyDescent="0.35">
      <c r="A166" s="64"/>
      <c r="B166" s="64"/>
    </row>
    <row r="167" spans="1:2" x14ac:dyDescent="0.35">
      <c r="A167" s="64">
        <v>34</v>
      </c>
      <c r="B167" s="64" t="s">
        <v>21</v>
      </c>
    </row>
    <row r="168" spans="1:2" x14ac:dyDescent="0.35">
      <c r="A168" s="64"/>
      <c r="B168" s="64"/>
    </row>
    <row r="169" spans="1:2" x14ac:dyDescent="0.35">
      <c r="A169" s="64"/>
      <c r="B169" s="64"/>
    </row>
    <row r="170" spans="1:2" x14ac:dyDescent="0.35">
      <c r="A170" s="64"/>
      <c r="B170" s="64"/>
    </row>
    <row r="171" spans="1:2" x14ac:dyDescent="0.35">
      <c r="A171" s="64"/>
      <c r="B171" s="64"/>
    </row>
    <row r="172" spans="1:2" x14ac:dyDescent="0.35">
      <c r="A172" s="64">
        <v>35</v>
      </c>
      <c r="B172" s="64" t="s">
        <v>21</v>
      </c>
    </row>
    <row r="173" spans="1:2" x14ac:dyDescent="0.35">
      <c r="A173" s="64"/>
      <c r="B173" s="64"/>
    </row>
    <row r="174" spans="1:2" x14ac:dyDescent="0.35">
      <c r="A174" s="64"/>
      <c r="B174" s="64"/>
    </row>
    <row r="175" spans="1:2" x14ac:dyDescent="0.35">
      <c r="A175" s="64"/>
      <c r="B175" s="64"/>
    </row>
    <row r="176" spans="1:2" x14ac:dyDescent="0.35">
      <c r="A176" s="64"/>
      <c r="B176" s="64"/>
    </row>
    <row r="177" spans="1:2" x14ac:dyDescent="0.35">
      <c r="A177" s="64">
        <v>36</v>
      </c>
      <c r="B177" s="64" t="s">
        <v>21</v>
      </c>
    </row>
    <row r="178" spans="1:2" x14ac:dyDescent="0.35">
      <c r="A178" s="64"/>
      <c r="B178" s="64"/>
    </row>
    <row r="179" spans="1:2" x14ac:dyDescent="0.35">
      <c r="A179" s="64"/>
      <c r="B179" s="64"/>
    </row>
    <row r="180" spans="1:2" x14ac:dyDescent="0.35">
      <c r="A180" s="64"/>
      <c r="B180" s="64"/>
    </row>
    <row r="181" spans="1:2" x14ac:dyDescent="0.35">
      <c r="A181" s="64"/>
      <c r="B181" s="64"/>
    </row>
    <row r="182" spans="1:2" x14ac:dyDescent="0.35">
      <c r="A182" s="64">
        <v>37</v>
      </c>
      <c r="B182" s="64" t="s">
        <v>21</v>
      </c>
    </row>
    <row r="183" spans="1:2" x14ac:dyDescent="0.35">
      <c r="A183" s="64"/>
      <c r="B183" s="64"/>
    </row>
    <row r="184" spans="1:2" x14ac:dyDescent="0.35">
      <c r="A184" s="64"/>
      <c r="B184" s="64"/>
    </row>
    <row r="185" spans="1:2" x14ac:dyDescent="0.35">
      <c r="A185" s="64"/>
      <c r="B185" s="64"/>
    </row>
    <row r="186" spans="1:2" x14ac:dyDescent="0.35">
      <c r="A186" s="64"/>
      <c r="B186" s="64"/>
    </row>
    <row r="187" spans="1:2" x14ac:dyDescent="0.35">
      <c r="A187" s="64">
        <v>38</v>
      </c>
      <c r="B187" s="64" t="s">
        <v>21</v>
      </c>
    </row>
    <row r="188" spans="1:2" x14ac:dyDescent="0.35">
      <c r="A188" s="64"/>
      <c r="B188" s="64"/>
    </row>
    <row r="189" spans="1:2" x14ac:dyDescent="0.35">
      <c r="A189" s="64"/>
      <c r="B189" s="64"/>
    </row>
    <row r="190" spans="1:2" x14ac:dyDescent="0.35">
      <c r="A190" s="64"/>
      <c r="B190" s="64"/>
    </row>
    <row r="191" spans="1:2" x14ac:dyDescent="0.35">
      <c r="A191" s="64"/>
      <c r="B191" s="64"/>
    </row>
    <row r="192" spans="1:2" x14ac:dyDescent="0.35">
      <c r="A192" s="64">
        <v>39</v>
      </c>
      <c r="B192" s="64" t="s">
        <v>21</v>
      </c>
    </row>
    <row r="193" spans="1:2" x14ac:dyDescent="0.35">
      <c r="A193" s="64"/>
      <c r="B193" s="64"/>
    </row>
    <row r="194" spans="1:2" x14ac:dyDescent="0.35">
      <c r="A194" s="64"/>
      <c r="B194" s="64"/>
    </row>
    <row r="195" spans="1:2" x14ac:dyDescent="0.35">
      <c r="A195" s="64"/>
      <c r="B195" s="64"/>
    </row>
    <row r="196" spans="1:2" x14ac:dyDescent="0.35">
      <c r="A196" s="64"/>
      <c r="B196" s="64"/>
    </row>
    <row r="197" spans="1:2" x14ac:dyDescent="0.35">
      <c r="A197" s="64">
        <v>40</v>
      </c>
      <c r="B197" s="64" t="s">
        <v>21</v>
      </c>
    </row>
    <row r="198" spans="1:2" x14ac:dyDescent="0.35">
      <c r="A198" s="64"/>
      <c r="B198" s="64"/>
    </row>
    <row r="199" spans="1:2" x14ac:dyDescent="0.35">
      <c r="A199" s="64"/>
      <c r="B199" s="64"/>
    </row>
    <row r="200" spans="1:2" x14ac:dyDescent="0.35">
      <c r="A200" s="64"/>
      <c r="B200" s="64"/>
    </row>
    <row r="201" spans="1:2" x14ac:dyDescent="0.35">
      <c r="A201" s="64"/>
      <c r="B201" s="64"/>
    </row>
    <row r="202" spans="1:2" x14ac:dyDescent="0.35">
      <c r="A202" s="64">
        <v>41</v>
      </c>
      <c r="B202" s="64" t="s">
        <v>21</v>
      </c>
    </row>
    <row r="203" spans="1:2" x14ac:dyDescent="0.35">
      <c r="A203" s="64"/>
      <c r="B203" s="64"/>
    </row>
    <row r="204" spans="1:2" x14ac:dyDescent="0.35">
      <c r="A204" s="64"/>
      <c r="B204" s="64"/>
    </row>
    <row r="205" spans="1:2" x14ac:dyDescent="0.35">
      <c r="A205" s="64"/>
      <c r="B205" s="64"/>
    </row>
    <row r="206" spans="1:2" x14ac:dyDescent="0.35">
      <c r="A206" s="64"/>
      <c r="B206" s="64"/>
    </row>
    <row r="207" spans="1:2" x14ac:dyDescent="0.35">
      <c r="A207" s="64">
        <v>42</v>
      </c>
      <c r="B207" s="64" t="s">
        <v>21</v>
      </c>
    </row>
    <row r="208" spans="1:2" x14ac:dyDescent="0.35">
      <c r="A208" s="64"/>
      <c r="B208" s="64"/>
    </row>
    <row r="209" spans="1:2" x14ac:dyDescent="0.35">
      <c r="A209" s="64"/>
      <c r="B209" s="64"/>
    </row>
    <row r="210" spans="1:2" x14ac:dyDescent="0.35">
      <c r="A210" s="64"/>
      <c r="B210" s="64"/>
    </row>
    <row r="211" spans="1:2" x14ac:dyDescent="0.35">
      <c r="A211" s="64"/>
      <c r="B211" s="64"/>
    </row>
    <row r="212" spans="1:2" x14ac:dyDescent="0.35">
      <c r="A212" s="64">
        <v>43</v>
      </c>
      <c r="B212" s="64" t="s">
        <v>21</v>
      </c>
    </row>
    <row r="213" spans="1:2" x14ac:dyDescent="0.35">
      <c r="A213" s="64"/>
      <c r="B213" s="64"/>
    </row>
    <row r="214" spans="1:2" x14ac:dyDescent="0.35">
      <c r="A214" s="64"/>
      <c r="B214" s="64"/>
    </row>
    <row r="215" spans="1:2" x14ac:dyDescent="0.35">
      <c r="A215" s="64"/>
      <c r="B215" s="64"/>
    </row>
    <row r="216" spans="1:2" x14ac:dyDescent="0.35">
      <c r="A216" s="64"/>
      <c r="B216" s="64"/>
    </row>
    <row r="217" spans="1:2" x14ac:dyDescent="0.35">
      <c r="A217" s="64">
        <v>44</v>
      </c>
      <c r="B217" s="64" t="s">
        <v>21</v>
      </c>
    </row>
    <row r="218" spans="1:2" x14ac:dyDescent="0.35">
      <c r="A218" s="64"/>
      <c r="B218" s="64"/>
    </row>
    <row r="219" spans="1:2" x14ac:dyDescent="0.35">
      <c r="A219" s="64"/>
      <c r="B219" s="64"/>
    </row>
    <row r="220" spans="1:2" x14ac:dyDescent="0.35">
      <c r="A220" s="64"/>
      <c r="B220" s="64"/>
    </row>
    <row r="221" spans="1:2" x14ac:dyDescent="0.35">
      <c r="A221" s="64"/>
      <c r="B221" s="64"/>
    </row>
    <row r="222" spans="1:2" x14ac:dyDescent="0.35">
      <c r="A222" s="64">
        <v>45</v>
      </c>
      <c r="B222" s="64" t="s">
        <v>21</v>
      </c>
    </row>
    <row r="223" spans="1:2" x14ac:dyDescent="0.35">
      <c r="A223" s="64"/>
      <c r="B223" s="64"/>
    </row>
    <row r="224" spans="1:2" x14ac:dyDescent="0.35">
      <c r="A224" s="64"/>
      <c r="B224" s="64"/>
    </row>
    <row r="225" spans="1:2" x14ac:dyDescent="0.35">
      <c r="A225" s="64"/>
      <c r="B225" s="64"/>
    </row>
    <row r="226" spans="1:2" x14ac:dyDescent="0.35">
      <c r="A226" s="64"/>
      <c r="B226" s="64"/>
    </row>
    <row r="227" spans="1:2" x14ac:dyDescent="0.35">
      <c r="A227" s="64">
        <v>46</v>
      </c>
      <c r="B227" s="64" t="s">
        <v>21</v>
      </c>
    </row>
    <row r="228" spans="1:2" x14ac:dyDescent="0.35">
      <c r="A228" s="64"/>
      <c r="B228" s="64"/>
    </row>
    <row r="229" spans="1:2" x14ac:dyDescent="0.35">
      <c r="A229" s="64"/>
      <c r="B229" s="64"/>
    </row>
    <row r="230" spans="1:2" x14ac:dyDescent="0.35">
      <c r="A230" s="64"/>
      <c r="B230" s="64"/>
    </row>
    <row r="231" spans="1:2" x14ac:dyDescent="0.35">
      <c r="A231" s="64"/>
      <c r="B231" s="64"/>
    </row>
    <row r="232" spans="1:2" x14ac:dyDescent="0.35">
      <c r="A232" s="64">
        <v>47</v>
      </c>
      <c r="B232" s="64" t="s">
        <v>21</v>
      </c>
    </row>
    <row r="233" spans="1:2" x14ac:dyDescent="0.35">
      <c r="A233" s="64"/>
      <c r="B233" s="64"/>
    </row>
    <row r="234" spans="1:2" x14ac:dyDescent="0.35">
      <c r="A234" s="64"/>
      <c r="B234" s="64"/>
    </row>
    <row r="235" spans="1:2" x14ac:dyDescent="0.35">
      <c r="A235" s="64"/>
      <c r="B235" s="64"/>
    </row>
    <row r="236" spans="1:2" x14ac:dyDescent="0.35">
      <c r="A236" s="64"/>
      <c r="B236" s="64"/>
    </row>
    <row r="237" spans="1:2" x14ac:dyDescent="0.35">
      <c r="A237" s="64">
        <v>48</v>
      </c>
      <c r="B237" s="64" t="s">
        <v>21</v>
      </c>
    </row>
    <row r="238" spans="1:2" x14ac:dyDescent="0.35">
      <c r="A238" s="64"/>
      <c r="B238" s="64"/>
    </row>
    <row r="239" spans="1:2" x14ac:dyDescent="0.35">
      <c r="A239" s="64"/>
      <c r="B239" s="64"/>
    </row>
    <row r="240" spans="1:2" x14ac:dyDescent="0.35">
      <c r="A240" s="64"/>
      <c r="B240" s="64"/>
    </row>
    <row r="241" spans="1:2" x14ac:dyDescent="0.35">
      <c r="A241" s="64"/>
      <c r="B241" s="64"/>
    </row>
    <row r="242" spans="1:2" x14ac:dyDescent="0.35">
      <c r="A242" s="64">
        <v>49</v>
      </c>
      <c r="B242" s="64" t="s">
        <v>21</v>
      </c>
    </row>
    <row r="243" spans="1:2" x14ac:dyDescent="0.35">
      <c r="A243" s="64"/>
      <c r="B243" s="64"/>
    </row>
    <row r="244" spans="1:2" x14ac:dyDescent="0.35">
      <c r="A244" s="64"/>
      <c r="B244" s="64"/>
    </row>
    <row r="245" spans="1:2" x14ac:dyDescent="0.35">
      <c r="A245" s="64"/>
      <c r="B245" s="64"/>
    </row>
    <row r="246" spans="1:2" x14ac:dyDescent="0.35">
      <c r="A246" s="64"/>
      <c r="B246" s="64"/>
    </row>
  </sheetData>
  <mergeCells count="98">
    <mergeCell ref="A242:A246"/>
    <mergeCell ref="B242:B246"/>
    <mergeCell ref="A227:A231"/>
    <mergeCell ref="B227:B231"/>
    <mergeCell ref="A232:A236"/>
    <mergeCell ref="B232:B236"/>
    <mergeCell ref="A237:A241"/>
    <mergeCell ref="B237:B241"/>
    <mergeCell ref="A212:A216"/>
    <mergeCell ref="B212:B216"/>
    <mergeCell ref="A217:A221"/>
    <mergeCell ref="B217:B221"/>
    <mergeCell ref="A222:A226"/>
    <mergeCell ref="B222:B226"/>
    <mergeCell ref="A197:A201"/>
    <mergeCell ref="B197:B201"/>
    <mergeCell ref="A202:A206"/>
    <mergeCell ref="B202:B206"/>
    <mergeCell ref="A207:A211"/>
    <mergeCell ref="B207:B211"/>
    <mergeCell ref="A182:A186"/>
    <mergeCell ref="B182:B186"/>
    <mergeCell ref="A187:A191"/>
    <mergeCell ref="B187:B191"/>
    <mergeCell ref="A192:A196"/>
    <mergeCell ref="B192:B196"/>
    <mergeCell ref="A167:A171"/>
    <mergeCell ref="B167:B171"/>
    <mergeCell ref="A172:A176"/>
    <mergeCell ref="B172:B176"/>
    <mergeCell ref="A177:A181"/>
    <mergeCell ref="B177:B181"/>
    <mergeCell ref="A152:A156"/>
    <mergeCell ref="B152:B156"/>
    <mergeCell ref="A157:A161"/>
    <mergeCell ref="B157:B161"/>
    <mergeCell ref="A162:A166"/>
    <mergeCell ref="B162:B166"/>
    <mergeCell ref="A137:A141"/>
    <mergeCell ref="B137:B141"/>
    <mergeCell ref="A142:A146"/>
    <mergeCell ref="B142:B146"/>
    <mergeCell ref="A147:A151"/>
    <mergeCell ref="B147:B151"/>
    <mergeCell ref="A122:A126"/>
    <mergeCell ref="B122:B126"/>
    <mergeCell ref="A127:A131"/>
    <mergeCell ref="B127:B131"/>
    <mergeCell ref="A132:A136"/>
    <mergeCell ref="B132:B136"/>
    <mergeCell ref="A107:A111"/>
    <mergeCell ref="B107:B111"/>
    <mergeCell ref="A112:A116"/>
    <mergeCell ref="B112:B116"/>
    <mergeCell ref="A117:A121"/>
    <mergeCell ref="B117:B121"/>
    <mergeCell ref="A92:A96"/>
    <mergeCell ref="B92:B96"/>
    <mergeCell ref="A97:A101"/>
    <mergeCell ref="B97:B101"/>
    <mergeCell ref="A102:A106"/>
    <mergeCell ref="B102:B106"/>
    <mergeCell ref="A77:A81"/>
    <mergeCell ref="B77:B81"/>
    <mergeCell ref="A82:A86"/>
    <mergeCell ref="B82:B86"/>
    <mergeCell ref="A87:A91"/>
    <mergeCell ref="B87:B91"/>
    <mergeCell ref="A62:A66"/>
    <mergeCell ref="B62:B66"/>
    <mergeCell ref="A67:A71"/>
    <mergeCell ref="B67:B71"/>
    <mergeCell ref="A72:A76"/>
    <mergeCell ref="B72:B76"/>
    <mergeCell ref="A47:A51"/>
    <mergeCell ref="B47:B51"/>
    <mergeCell ref="A52:A56"/>
    <mergeCell ref="B52:B56"/>
    <mergeCell ref="A57:A61"/>
    <mergeCell ref="B57:B61"/>
    <mergeCell ref="A32:A36"/>
    <mergeCell ref="B32:B36"/>
    <mergeCell ref="A37:A41"/>
    <mergeCell ref="B37:B41"/>
    <mergeCell ref="A42:A46"/>
    <mergeCell ref="B42:B46"/>
    <mergeCell ref="A17:A21"/>
    <mergeCell ref="B17:B21"/>
    <mergeCell ref="A22:A26"/>
    <mergeCell ref="B22:B26"/>
    <mergeCell ref="A27:A31"/>
    <mergeCell ref="B27:B31"/>
    <mergeCell ref="A2:A6"/>
    <mergeCell ref="B2:B6"/>
    <mergeCell ref="A7:A11"/>
    <mergeCell ref="B7:B11"/>
    <mergeCell ref="A12:A16"/>
    <mergeCell ref="B12:B1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ROA</vt:lpstr>
      <vt:lpstr>DER</vt:lpstr>
      <vt:lpstr>SR-GRI4</vt:lpstr>
      <vt:lpstr>PROPER</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Novita Adelia</dc:creator>
  <cp:lastModifiedBy>Novita Adelia</cp:lastModifiedBy>
  <dcterms:created xsi:type="dcterms:W3CDTF">2025-05-03T06:46:20Z</dcterms:created>
  <dcterms:modified xsi:type="dcterms:W3CDTF">2025-06-06T13:42:23Z</dcterms:modified>
</cp:coreProperties>
</file>